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neilareaagencyonaging.sharepoint.com/sites/AgeGuide/Shared Documents/General/Area Plan/AREA PLAN FY2025-2027/FY27 Area Plan/IDOA Materials 2.6.2026/"/>
    </mc:Choice>
  </mc:AlternateContent>
  <xr:revisionPtr revIDLastSave="6" documentId="8_{321B1EDA-20D7-4ACB-9D12-7D5FAA9CAD61}" xr6:coauthVersionLast="47" xr6:coauthVersionMax="47" xr10:uidLastSave="{4A041A50-C198-49A6-889F-500BF10CC189}"/>
  <bookViews>
    <workbookView xWindow="28680" yWindow="-120" windowWidth="29040" windowHeight="15720" xr2:uid="{00000000-000D-0000-FFFF-FFFF00000000}"/>
  </bookViews>
  <sheets>
    <sheet name="Est by PSA" sheetId="5" r:id="rId1"/>
    <sheet name="FY27-24Est" sheetId="2" r:id="rId2"/>
    <sheet name="FY26-23Est" sheetId="3" r:id="rId3"/>
    <sheet name="FY25-22Est" sheetId="7" r:id="rId4"/>
    <sheet name="Sources" sheetId="6" r:id="rId5"/>
    <sheet name="CC-S0102 for Minority" sheetId="8" state="veryHidden" r:id="rId6"/>
    <sheet name="Filter by PSA" sheetId="9" state="veryHidden" r:id="rId7"/>
    <sheet name="DATA" sheetId="1" state="veryHidden" r:id="rId8"/>
  </sheets>
  <definedNames>
    <definedName name="_xlnm._FilterDatabase" localSheetId="5" hidden="1">'CC-S0102 for Minority'!$B$10:$B$115</definedName>
    <definedName name="_xlnm._FilterDatabase" localSheetId="6" hidden="1">'Filter by PSA'!$A$1:$A$105</definedName>
    <definedName name="CountyFilter" localSheetId="3">_xlfn.ANCHORARRAY(#REF!)</definedName>
    <definedName name="CountyFilter">_xlfn.ANCHORARRAY('Est by PSA'!$C$32)</definedName>
    <definedName name="ForChart20" localSheetId="3">_xlfn.ANCHORARRAY(#REF!)</definedName>
    <definedName name="ForChart20">_xlfn.ANCHORARRAY(DATA!$O$4)</definedName>
    <definedName name="ForChart21" localSheetId="3">_xlfn.ANCHORARRAY(#REF!)</definedName>
    <definedName name="ForChart21">_xlfn.ANCHORARRAY(DATA!$P$4)</definedName>
    <definedName name="ForChartC" localSheetId="3">_xlfn.ANCHORARRAY(#REF!)</definedName>
    <definedName name="ForChartC">_xlfn.ANCHORARRAY(DATA!#REF!)</definedName>
    <definedName name="ForMap" localSheetId="3">_xlfn.ANCHORARRAY(#REF!)</definedName>
    <definedName name="ForMap">_xlfn.ANCHORARRAY(DATA!$I$4)</definedName>
    <definedName name="_xlnm.Print_Area" localSheetId="0">'Est by PSA'!$B$9:$O$96</definedName>
    <definedName name="_xlnm.Print_Area" localSheetId="3">'FY25-22Est'!$B$1:$N$152</definedName>
    <definedName name="_xlnm.Print_Area" localSheetId="2">'FY26-23Est'!$B$1:$N$152</definedName>
    <definedName name="_xlnm.Print_Area" localSheetId="1">'FY27-24Est'!$B$1:$N$152</definedName>
    <definedName name="_xlnm.Print_Area" localSheetId="4">Sources!$B$4:$D$27</definedName>
    <definedName name="_xlnm.Print_Titles" localSheetId="0">'Est by PSA'!$1:$4</definedName>
    <definedName name="_xlnm.Print_Titles" localSheetId="3">'FY25-22Est'!$21:$21</definedName>
    <definedName name="_xlnm.Print_Titles" localSheetId="2">'FY26-23Est'!$21:$21</definedName>
    <definedName name="_xlnm.Print_Titles" localSheetId="1">'FY27-24Est'!$21:$21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5" l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N19" i="1"/>
  <c r="M19" i="1" a="1"/>
  <c r="M19" i="1"/>
  <c r="L19" i="1" a="1"/>
  <c r="L19" i="1"/>
  <c r="G19" i="1"/>
  <c r="N18" i="1"/>
  <c r="M18" i="1" a="1"/>
  <c r="M18" i="1"/>
  <c r="L18" i="1" a="1"/>
  <c r="L18" i="1"/>
  <c r="G18" i="1"/>
  <c r="N17" i="1"/>
  <c r="M17" i="1" a="1"/>
  <c r="M17" i="1"/>
  <c r="L17" i="1" a="1"/>
  <c r="L17" i="1"/>
  <c r="G17" i="1"/>
  <c r="N16" i="1"/>
  <c r="M16" i="1" a="1"/>
  <c r="M16" i="1"/>
  <c r="L16" i="1" a="1"/>
  <c r="L16" i="1"/>
  <c r="G16" i="1"/>
  <c r="N15" i="1"/>
  <c r="M15" i="1" a="1"/>
  <c r="M15" i="1"/>
  <c r="L15" i="1" a="1"/>
  <c r="L15" i="1"/>
  <c r="G15" i="1"/>
  <c r="N14" i="1"/>
  <c r="M14" i="1" a="1"/>
  <c r="M14" i="1"/>
  <c r="L14" i="1" a="1"/>
  <c r="L14" i="1"/>
  <c r="G14" i="1"/>
  <c r="G13" i="1"/>
  <c r="G12" i="1"/>
  <c r="G11" i="1"/>
  <c r="G10" i="1"/>
  <c r="G9" i="1"/>
  <c r="G8" i="1"/>
  <c r="G7" i="1"/>
  <c r="G6" i="1"/>
  <c r="G5" i="1"/>
  <c r="T4" i="1" a="1"/>
  <c r="T4" i="1"/>
  <c r="G4" i="1"/>
  <c r="T115" i="8"/>
  <c r="S115" i="8"/>
  <c r="R115" i="8"/>
  <c r="T114" i="8"/>
  <c r="S114" i="8"/>
  <c r="R114" i="8"/>
  <c r="T113" i="8"/>
  <c r="S113" i="8"/>
  <c r="R113" i="8"/>
  <c r="T112" i="8"/>
  <c r="S112" i="8"/>
  <c r="R112" i="8"/>
  <c r="T111" i="8"/>
  <c r="S111" i="8"/>
  <c r="R111" i="8"/>
  <c r="T110" i="8"/>
  <c r="S110" i="8"/>
  <c r="R110" i="8"/>
  <c r="T109" i="8"/>
  <c r="S109" i="8"/>
  <c r="R109" i="8"/>
  <c r="T108" i="8"/>
  <c r="S108" i="8"/>
  <c r="R108" i="8"/>
  <c r="T107" i="8"/>
  <c r="S107" i="8"/>
  <c r="R107" i="8"/>
  <c r="T106" i="8"/>
  <c r="S106" i="8"/>
  <c r="R106" i="8"/>
  <c r="T105" i="8"/>
  <c r="S105" i="8"/>
  <c r="R105" i="8"/>
  <c r="T104" i="8"/>
  <c r="S104" i="8"/>
  <c r="R104" i="8"/>
  <c r="T103" i="8"/>
  <c r="S103" i="8"/>
  <c r="R103" i="8"/>
  <c r="T102" i="8"/>
  <c r="S102" i="8"/>
  <c r="R102" i="8"/>
  <c r="T101" i="8"/>
  <c r="S101" i="8"/>
  <c r="R101" i="8"/>
  <c r="T100" i="8"/>
  <c r="S100" i="8"/>
  <c r="R100" i="8"/>
  <c r="T99" i="8"/>
  <c r="S99" i="8"/>
  <c r="R99" i="8"/>
  <c r="T98" i="8"/>
  <c r="S98" i="8"/>
  <c r="R98" i="8"/>
  <c r="T97" i="8"/>
  <c r="S97" i="8"/>
  <c r="R97" i="8"/>
  <c r="T96" i="8"/>
  <c r="S96" i="8"/>
  <c r="R96" i="8"/>
  <c r="T95" i="8"/>
  <c r="S95" i="8"/>
  <c r="R95" i="8"/>
  <c r="T94" i="8"/>
  <c r="S94" i="8"/>
  <c r="R94" i="8"/>
  <c r="T93" i="8"/>
  <c r="S93" i="8"/>
  <c r="R93" i="8"/>
  <c r="T92" i="8"/>
  <c r="S92" i="8"/>
  <c r="R92" i="8"/>
  <c r="T91" i="8"/>
  <c r="S91" i="8"/>
  <c r="R91" i="8"/>
  <c r="T90" i="8"/>
  <c r="S90" i="8"/>
  <c r="R90" i="8"/>
  <c r="T89" i="8"/>
  <c r="S89" i="8"/>
  <c r="R89" i="8"/>
  <c r="T88" i="8"/>
  <c r="S88" i="8"/>
  <c r="R88" i="8"/>
  <c r="T87" i="8"/>
  <c r="S87" i="8"/>
  <c r="R87" i="8"/>
  <c r="T86" i="8"/>
  <c r="S86" i="8"/>
  <c r="R86" i="8"/>
  <c r="T85" i="8"/>
  <c r="S85" i="8"/>
  <c r="R85" i="8"/>
  <c r="T84" i="8"/>
  <c r="S84" i="8"/>
  <c r="R84" i="8"/>
  <c r="T83" i="8"/>
  <c r="S83" i="8"/>
  <c r="R83" i="8"/>
  <c r="T82" i="8"/>
  <c r="S82" i="8"/>
  <c r="R82" i="8"/>
  <c r="T81" i="8"/>
  <c r="S81" i="8"/>
  <c r="R81" i="8"/>
  <c r="T80" i="8"/>
  <c r="S80" i="8"/>
  <c r="R80" i="8"/>
  <c r="T79" i="8"/>
  <c r="S79" i="8"/>
  <c r="R79" i="8"/>
  <c r="T78" i="8"/>
  <c r="S78" i="8"/>
  <c r="R78" i="8"/>
  <c r="T77" i="8"/>
  <c r="S77" i="8"/>
  <c r="R77" i="8"/>
  <c r="T76" i="8"/>
  <c r="S76" i="8"/>
  <c r="R76" i="8"/>
  <c r="T75" i="8"/>
  <c r="S75" i="8"/>
  <c r="R75" i="8"/>
  <c r="T74" i="8"/>
  <c r="S74" i="8"/>
  <c r="R74" i="8"/>
  <c r="T73" i="8"/>
  <c r="S73" i="8"/>
  <c r="R73" i="8"/>
  <c r="T72" i="8"/>
  <c r="S72" i="8"/>
  <c r="R72" i="8"/>
  <c r="T71" i="8"/>
  <c r="S71" i="8"/>
  <c r="R71" i="8"/>
  <c r="T70" i="8"/>
  <c r="S70" i="8"/>
  <c r="R70" i="8"/>
  <c r="T69" i="8"/>
  <c r="S69" i="8"/>
  <c r="R69" i="8"/>
  <c r="T68" i="8"/>
  <c r="S68" i="8"/>
  <c r="R68" i="8"/>
  <c r="T67" i="8"/>
  <c r="S67" i="8"/>
  <c r="R67" i="8"/>
  <c r="T66" i="8"/>
  <c r="S66" i="8"/>
  <c r="R66" i="8"/>
  <c r="T65" i="8"/>
  <c r="S65" i="8"/>
  <c r="R65" i="8"/>
  <c r="T64" i="8"/>
  <c r="S64" i="8"/>
  <c r="R64" i="8"/>
  <c r="T63" i="8"/>
  <c r="S63" i="8"/>
  <c r="R63" i="8"/>
  <c r="T62" i="8"/>
  <c r="S62" i="8"/>
  <c r="R62" i="8"/>
  <c r="T61" i="8"/>
  <c r="S61" i="8"/>
  <c r="R61" i="8"/>
  <c r="T60" i="8"/>
  <c r="S60" i="8"/>
  <c r="R60" i="8"/>
  <c r="T59" i="8"/>
  <c r="S59" i="8"/>
  <c r="R59" i="8"/>
  <c r="T58" i="8"/>
  <c r="S58" i="8"/>
  <c r="R58" i="8"/>
  <c r="T57" i="8"/>
  <c r="S57" i="8"/>
  <c r="R57" i="8"/>
  <c r="T56" i="8"/>
  <c r="S56" i="8"/>
  <c r="R56" i="8"/>
  <c r="T55" i="8"/>
  <c r="S55" i="8"/>
  <c r="R55" i="8"/>
  <c r="T54" i="8"/>
  <c r="S54" i="8"/>
  <c r="R54" i="8"/>
  <c r="T53" i="8"/>
  <c r="S53" i="8"/>
  <c r="R53" i="8"/>
  <c r="T52" i="8"/>
  <c r="S52" i="8"/>
  <c r="R52" i="8"/>
  <c r="T51" i="8"/>
  <c r="S51" i="8"/>
  <c r="R51" i="8"/>
  <c r="T50" i="8"/>
  <c r="S50" i="8"/>
  <c r="R50" i="8"/>
  <c r="T49" i="8"/>
  <c r="S49" i="8"/>
  <c r="R49" i="8"/>
  <c r="T48" i="8"/>
  <c r="S48" i="8"/>
  <c r="R48" i="8"/>
  <c r="T47" i="8"/>
  <c r="S47" i="8"/>
  <c r="R47" i="8"/>
  <c r="T46" i="8"/>
  <c r="S46" i="8"/>
  <c r="R46" i="8"/>
  <c r="T45" i="8"/>
  <c r="S45" i="8"/>
  <c r="R45" i="8"/>
  <c r="T44" i="8"/>
  <c r="S44" i="8"/>
  <c r="R44" i="8"/>
  <c r="T43" i="8"/>
  <c r="S43" i="8"/>
  <c r="R43" i="8"/>
  <c r="T42" i="8"/>
  <c r="S42" i="8"/>
  <c r="R42" i="8"/>
  <c r="T41" i="8"/>
  <c r="S41" i="8"/>
  <c r="R41" i="8"/>
  <c r="T40" i="8"/>
  <c r="S40" i="8"/>
  <c r="R40" i="8"/>
  <c r="T39" i="8"/>
  <c r="S39" i="8"/>
  <c r="R39" i="8"/>
  <c r="T38" i="8"/>
  <c r="S38" i="8"/>
  <c r="R38" i="8"/>
  <c r="T37" i="8"/>
  <c r="S37" i="8"/>
  <c r="R37" i="8"/>
  <c r="T36" i="8"/>
  <c r="S36" i="8"/>
  <c r="R36" i="8"/>
  <c r="T35" i="8"/>
  <c r="S35" i="8"/>
  <c r="R35" i="8"/>
  <c r="T34" i="8"/>
  <c r="S34" i="8"/>
  <c r="R34" i="8"/>
  <c r="T33" i="8"/>
  <c r="S33" i="8"/>
  <c r="R33" i="8"/>
  <c r="T32" i="8"/>
  <c r="S32" i="8"/>
  <c r="R32" i="8"/>
  <c r="T31" i="8"/>
  <c r="S31" i="8"/>
  <c r="R31" i="8"/>
  <c r="T30" i="8"/>
  <c r="S30" i="8"/>
  <c r="R30" i="8"/>
  <c r="T29" i="8"/>
  <c r="S29" i="8"/>
  <c r="R29" i="8"/>
  <c r="T28" i="8"/>
  <c r="S28" i="8"/>
  <c r="R28" i="8"/>
  <c r="T27" i="8"/>
  <c r="S27" i="8"/>
  <c r="R27" i="8"/>
  <c r="T26" i="8"/>
  <c r="S26" i="8"/>
  <c r="R26" i="8"/>
  <c r="T25" i="8"/>
  <c r="S25" i="8"/>
  <c r="R25" i="8"/>
  <c r="T24" i="8"/>
  <c r="S24" i="8"/>
  <c r="R24" i="8"/>
  <c r="T23" i="8"/>
  <c r="S23" i="8"/>
  <c r="R23" i="8"/>
  <c r="T22" i="8"/>
  <c r="S22" i="8"/>
  <c r="R22" i="8"/>
  <c r="T21" i="8"/>
  <c r="S21" i="8"/>
  <c r="R21" i="8"/>
  <c r="T20" i="8"/>
  <c r="S20" i="8"/>
  <c r="R20" i="8"/>
  <c r="T19" i="8"/>
  <c r="S19" i="8"/>
  <c r="R19" i="8"/>
  <c r="T18" i="8"/>
  <c r="S18" i="8"/>
  <c r="R18" i="8"/>
  <c r="T17" i="8"/>
  <c r="S17" i="8"/>
  <c r="R17" i="8"/>
  <c r="T16" i="8"/>
  <c r="S16" i="8"/>
  <c r="R16" i="8"/>
  <c r="T15" i="8"/>
  <c r="S15" i="8"/>
  <c r="R15" i="8"/>
  <c r="T14" i="8"/>
  <c r="S14" i="8"/>
  <c r="R14" i="8"/>
  <c r="T13" i="8"/>
  <c r="S13" i="8"/>
  <c r="R13" i="8"/>
  <c r="T12" i="8"/>
  <c r="S12" i="8"/>
  <c r="R12" i="8"/>
  <c r="D23" i="6"/>
  <c r="D21" i="6"/>
  <c r="D20" i="6"/>
  <c r="D18" i="6"/>
  <c r="D17" i="6"/>
  <c r="D16" i="6"/>
  <c r="D14" i="6"/>
  <c r="D12" i="6"/>
  <c r="D10" i="6"/>
  <c r="D8" i="6"/>
  <c r="H6" i="6"/>
  <c r="D6" i="6"/>
  <c r="N18" i="7"/>
  <c r="M18" i="7"/>
  <c r="L18" i="7"/>
  <c r="K18" i="7"/>
  <c r="J18" i="7"/>
  <c r="I18" i="7"/>
  <c r="H18" i="7"/>
  <c r="G18" i="7"/>
  <c r="F18" i="7"/>
  <c r="E18" i="7"/>
  <c r="N17" i="7"/>
  <c r="M17" i="7"/>
  <c r="L17" i="7"/>
  <c r="K17" i="7"/>
  <c r="J17" i="7"/>
  <c r="I17" i="7"/>
  <c r="H17" i="7"/>
  <c r="G17" i="7"/>
  <c r="F17" i="7"/>
  <c r="E17" i="7"/>
  <c r="N16" i="7"/>
  <c r="M16" i="7"/>
  <c r="L16" i="7"/>
  <c r="K16" i="7"/>
  <c r="J16" i="7"/>
  <c r="I16" i="7"/>
  <c r="H16" i="7"/>
  <c r="G16" i="7"/>
  <c r="F16" i="7"/>
  <c r="E16" i="7"/>
  <c r="N15" i="7"/>
  <c r="M15" i="7"/>
  <c r="L15" i="7"/>
  <c r="K15" i="7"/>
  <c r="J15" i="7"/>
  <c r="I15" i="7"/>
  <c r="H15" i="7"/>
  <c r="G15" i="7"/>
  <c r="F15" i="7"/>
  <c r="E15" i="7"/>
  <c r="N14" i="7"/>
  <c r="M14" i="7"/>
  <c r="L14" i="7"/>
  <c r="K14" i="7"/>
  <c r="J14" i="7"/>
  <c r="I14" i="7"/>
  <c r="H14" i="7"/>
  <c r="G14" i="7"/>
  <c r="F14" i="7"/>
  <c r="E14" i="7"/>
  <c r="N13" i="7"/>
  <c r="M13" i="7"/>
  <c r="L13" i="7"/>
  <c r="K13" i="7"/>
  <c r="J13" i="7"/>
  <c r="I13" i="7"/>
  <c r="H13" i="7"/>
  <c r="G13" i="7"/>
  <c r="F13" i="7"/>
  <c r="E13" i="7"/>
  <c r="N12" i="7"/>
  <c r="M12" i="7"/>
  <c r="L12" i="7"/>
  <c r="K12" i="7"/>
  <c r="J12" i="7"/>
  <c r="I12" i="7"/>
  <c r="H12" i="7"/>
  <c r="G12" i="7"/>
  <c r="F12" i="7"/>
  <c r="E12" i="7"/>
  <c r="N11" i="7"/>
  <c r="M11" i="7"/>
  <c r="L11" i="7"/>
  <c r="K11" i="7"/>
  <c r="J11" i="7"/>
  <c r="I11" i="7"/>
  <c r="H11" i="7"/>
  <c r="G11" i="7"/>
  <c r="F11" i="7"/>
  <c r="E11" i="7"/>
  <c r="N10" i="7"/>
  <c r="M10" i="7"/>
  <c r="L10" i="7"/>
  <c r="K10" i="7"/>
  <c r="J10" i="7"/>
  <c r="I10" i="7"/>
  <c r="H10" i="7"/>
  <c r="G10" i="7"/>
  <c r="F10" i="7"/>
  <c r="E10" i="7"/>
  <c r="N9" i="7"/>
  <c r="M9" i="7"/>
  <c r="L9" i="7"/>
  <c r="K9" i="7"/>
  <c r="J9" i="7"/>
  <c r="I9" i="7"/>
  <c r="H9" i="7"/>
  <c r="G9" i="7"/>
  <c r="F9" i="7"/>
  <c r="E9" i="7"/>
  <c r="N8" i="7"/>
  <c r="M8" i="7"/>
  <c r="L8" i="7"/>
  <c r="K8" i="7"/>
  <c r="J8" i="7"/>
  <c r="I8" i="7"/>
  <c r="H8" i="7"/>
  <c r="G8" i="7"/>
  <c r="F8" i="7"/>
  <c r="E8" i="7"/>
  <c r="N7" i="7"/>
  <c r="M7" i="7"/>
  <c r="L7" i="7"/>
  <c r="K7" i="7"/>
  <c r="J7" i="7"/>
  <c r="I7" i="7"/>
  <c r="H7" i="7"/>
  <c r="G7" i="7"/>
  <c r="F7" i="7"/>
  <c r="E7" i="7"/>
  <c r="N6" i="7"/>
  <c r="M6" i="7"/>
  <c r="L6" i="7"/>
  <c r="K6" i="7"/>
  <c r="J6" i="7"/>
  <c r="I6" i="7"/>
  <c r="H6" i="7"/>
  <c r="G6" i="7"/>
  <c r="F6" i="7"/>
  <c r="E6" i="7"/>
  <c r="P125" i="3"/>
  <c r="Q125" i="3" s="1"/>
  <c r="P124" i="3"/>
  <c r="Q124" i="3" s="1"/>
  <c r="P123" i="3"/>
  <c r="Q123" i="3" s="1"/>
  <c r="P122" i="3"/>
  <c r="Q122" i="3" s="1"/>
  <c r="P121" i="3"/>
  <c r="Q121" i="3" s="1"/>
  <c r="P120" i="3"/>
  <c r="Q120" i="3" s="1"/>
  <c r="P119" i="3"/>
  <c r="Q119" i="3" s="1"/>
  <c r="P118" i="3"/>
  <c r="Q118" i="3" s="1"/>
  <c r="P117" i="3"/>
  <c r="Q117" i="3" s="1"/>
  <c r="P116" i="3"/>
  <c r="Q116" i="3" s="1"/>
  <c r="P115" i="3"/>
  <c r="Q115" i="3" s="1"/>
  <c r="P114" i="3"/>
  <c r="Q114" i="3" s="1"/>
  <c r="P113" i="3"/>
  <c r="Q113" i="3" s="1"/>
  <c r="P112" i="3"/>
  <c r="Q112" i="3" s="1"/>
  <c r="P111" i="3"/>
  <c r="Q111" i="3" s="1"/>
  <c r="P110" i="3"/>
  <c r="Q110" i="3" s="1"/>
  <c r="P109" i="3"/>
  <c r="Q109" i="3" s="1"/>
  <c r="P108" i="3"/>
  <c r="Q108" i="3" s="1"/>
  <c r="P107" i="3"/>
  <c r="Q107" i="3" s="1"/>
  <c r="P106" i="3"/>
  <c r="Q106" i="3" s="1"/>
  <c r="P105" i="3"/>
  <c r="Q105" i="3" s="1"/>
  <c r="P104" i="3"/>
  <c r="Q104" i="3" s="1"/>
  <c r="P103" i="3"/>
  <c r="Q103" i="3" s="1"/>
  <c r="P102" i="3"/>
  <c r="Q102" i="3" s="1"/>
  <c r="P101" i="3"/>
  <c r="Q101" i="3" s="1"/>
  <c r="P100" i="3"/>
  <c r="Q100" i="3" s="1"/>
  <c r="P99" i="3"/>
  <c r="Q99" i="3" s="1"/>
  <c r="P98" i="3"/>
  <c r="Q98" i="3" s="1"/>
  <c r="P97" i="3"/>
  <c r="Q97" i="3" s="1"/>
  <c r="P96" i="3"/>
  <c r="Q96" i="3" s="1"/>
  <c r="P95" i="3"/>
  <c r="Q95" i="3" s="1"/>
  <c r="P94" i="3"/>
  <c r="Q94" i="3" s="1"/>
  <c r="P93" i="3"/>
  <c r="Q93" i="3" s="1"/>
  <c r="P92" i="3"/>
  <c r="Q92" i="3" s="1"/>
  <c r="P91" i="3"/>
  <c r="Q91" i="3" s="1"/>
  <c r="P90" i="3"/>
  <c r="Q90" i="3" s="1"/>
  <c r="P89" i="3"/>
  <c r="Q89" i="3" s="1"/>
  <c r="P88" i="3"/>
  <c r="Q88" i="3" s="1"/>
  <c r="P87" i="3"/>
  <c r="Q87" i="3" s="1"/>
  <c r="P86" i="3"/>
  <c r="Q86" i="3" s="1"/>
  <c r="P85" i="3"/>
  <c r="Q85" i="3" s="1"/>
  <c r="P84" i="3"/>
  <c r="Q84" i="3" s="1"/>
  <c r="P83" i="3"/>
  <c r="Q83" i="3" s="1"/>
  <c r="P82" i="3"/>
  <c r="Q82" i="3" s="1"/>
  <c r="P81" i="3"/>
  <c r="Q81" i="3" s="1"/>
  <c r="P80" i="3"/>
  <c r="Q80" i="3" s="1"/>
  <c r="P79" i="3"/>
  <c r="Q79" i="3" s="1"/>
  <c r="P78" i="3"/>
  <c r="Q78" i="3" s="1"/>
  <c r="P77" i="3"/>
  <c r="Q77" i="3" s="1"/>
  <c r="P76" i="3"/>
  <c r="Q76" i="3" s="1"/>
  <c r="P75" i="3"/>
  <c r="Q75" i="3" s="1"/>
  <c r="P74" i="3"/>
  <c r="Q74" i="3" s="1"/>
  <c r="P73" i="3"/>
  <c r="Q73" i="3" s="1"/>
  <c r="P72" i="3"/>
  <c r="Q72" i="3" s="1"/>
  <c r="P71" i="3"/>
  <c r="Q71" i="3" s="1"/>
  <c r="P70" i="3"/>
  <c r="Q70" i="3" s="1"/>
  <c r="P69" i="3"/>
  <c r="Q69" i="3" s="1"/>
  <c r="P68" i="3"/>
  <c r="Q68" i="3" s="1"/>
  <c r="P67" i="3"/>
  <c r="Q67" i="3" s="1"/>
  <c r="P66" i="3"/>
  <c r="Q66" i="3" s="1"/>
  <c r="P65" i="3"/>
  <c r="Q65" i="3" s="1"/>
  <c r="P64" i="3"/>
  <c r="Q64" i="3" s="1"/>
  <c r="P63" i="3"/>
  <c r="Q63" i="3" s="1"/>
  <c r="P62" i="3"/>
  <c r="Q62" i="3" s="1"/>
  <c r="P61" i="3"/>
  <c r="Q61" i="3" s="1"/>
  <c r="P60" i="3"/>
  <c r="Q60" i="3" s="1"/>
  <c r="P59" i="3"/>
  <c r="Q59" i="3" s="1"/>
  <c r="P58" i="3"/>
  <c r="Q58" i="3" s="1"/>
  <c r="P57" i="3"/>
  <c r="Q57" i="3" s="1"/>
  <c r="P56" i="3"/>
  <c r="Q56" i="3" s="1"/>
  <c r="P55" i="3"/>
  <c r="Q55" i="3" s="1"/>
  <c r="P54" i="3"/>
  <c r="Q54" i="3" s="1"/>
  <c r="P53" i="3"/>
  <c r="Q53" i="3" s="1"/>
  <c r="P52" i="3"/>
  <c r="Q52" i="3" s="1"/>
  <c r="P51" i="3"/>
  <c r="Q51" i="3" s="1"/>
  <c r="P50" i="3"/>
  <c r="Q50" i="3" s="1"/>
  <c r="P49" i="3"/>
  <c r="Q49" i="3" s="1"/>
  <c r="P48" i="3"/>
  <c r="Q48" i="3" s="1"/>
  <c r="P47" i="3"/>
  <c r="Q47" i="3" s="1"/>
  <c r="P46" i="3"/>
  <c r="Q46" i="3" s="1"/>
  <c r="P45" i="3"/>
  <c r="Q45" i="3" s="1"/>
  <c r="P44" i="3"/>
  <c r="Q44" i="3" s="1"/>
  <c r="P43" i="3"/>
  <c r="Q43" i="3" s="1"/>
  <c r="P42" i="3"/>
  <c r="Q42" i="3" s="1"/>
  <c r="P41" i="3"/>
  <c r="Q41" i="3" s="1"/>
  <c r="P40" i="3"/>
  <c r="Q40" i="3" s="1"/>
  <c r="P39" i="3"/>
  <c r="Q39" i="3" s="1"/>
  <c r="P38" i="3"/>
  <c r="Q38" i="3" s="1"/>
  <c r="P37" i="3"/>
  <c r="Q37" i="3" s="1"/>
  <c r="P36" i="3"/>
  <c r="Q36" i="3" s="1"/>
  <c r="P35" i="3"/>
  <c r="Q35" i="3" s="1"/>
  <c r="P34" i="3"/>
  <c r="Q34" i="3" s="1"/>
  <c r="P33" i="3"/>
  <c r="Q33" i="3" s="1"/>
  <c r="P32" i="3"/>
  <c r="Q32" i="3" s="1"/>
  <c r="P31" i="3"/>
  <c r="Q31" i="3" s="1"/>
  <c r="P30" i="3"/>
  <c r="Q30" i="3" s="1"/>
  <c r="P29" i="3"/>
  <c r="Q29" i="3" s="1"/>
  <c r="P28" i="3"/>
  <c r="Q28" i="3" s="1"/>
  <c r="P27" i="3"/>
  <c r="Q27" i="3" s="1"/>
  <c r="P26" i="3"/>
  <c r="Q26" i="3" s="1"/>
  <c r="P25" i="3"/>
  <c r="Q25" i="3" s="1"/>
  <c r="P24" i="3"/>
  <c r="Q24" i="3" s="1"/>
  <c r="P23" i="3"/>
  <c r="Q23" i="3" s="1"/>
  <c r="P22" i="3"/>
  <c r="Q22" i="3" s="1"/>
  <c r="N19" i="3"/>
  <c r="M19" i="3"/>
  <c r="L19" i="3"/>
  <c r="K19" i="3"/>
  <c r="J19" i="3"/>
  <c r="I19" i="3"/>
  <c r="H19" i="3"/>
  <c r="G19" i="3"/>
  <c r="F19" i="3"/>
  <c r="E19" i="3"/>
  <c r="N18" i="3"/>
  <c r="M18" i="3"/>
  <c r="L18" i="3"/>
  <c r="K18" i="3"/>
  <c r="J18" i="3"/>
  <c r="I18" i="3"/>
  <c r="H18" i="3"/>
  <c r="G18" i="3"/>
  <c r="F18" i="3"/>
  <c r="E18" i="3"/>
  <c r="N17" i="3"/>
  <c r="M17" i="3"/>
  <c r="L17" i="3"/>
  <c r="K17" i="3"/>
  <c r="J17" i="3"/>
  <c r="I17" i="3"/>
  <c r="H17" i="3"/>
  <c r="G17" i="3"/>
  <c r="F17" i="3"/>
  <c r="E17" i="3"/>
  <c r="N16" i="3"/>
  <c r="M16" i="3"/>
  <c r="L16" i="3"/>
  <c r="K16" i="3"/>
  <c r="J16" i="3"/>
  <c r="I16" i="3"/>
  <c r="H16" i="3"/>
  <c r="G16" i="3"/>
  <c r="F16" i="3"/>
  <c r="E16" i="3"/>
  <c r="N15" i="3"/>
  <c r="M15" i="3"/>
  <c r="L15" i="3"/>
  <c r="K15" i="3"/>
  <c r="J15" i="3"/>
  <c r="I15" i="3"/>
  <c r="H15" i="3"/>
  <c r="G15" i="3"/>
  <c r="F15" i="3"/>
  <c r="E15" i="3"/>
  <c r="N14" i="3"/>
  <c r="M14" i="3"/>
  <c r="L14" i="3"/>
  <c r="K14" i="3"/>
  <c r="J14" i="3"/>
  <c r="I14" i="3"/>
  <c r="H14" i="3"/>
  <c r="G14" i="3"/>
  <c r="F14" i="3"/>
  <c r="E14" i="3"/>
  <c r="N13" i="3"/>
  <c r="M13" i="3"/>
  <c r="L13" i="3"/>
  <c r="K13" i="3"/>
  <c r="J13" i="3"/>
  <c r="I13" i="3"/>
  <c r="H13" i="3"/>
  <c r="G13" i="3"/>
  <c r="F13" i="3"/>
  <c r="E13" i="3"/>
  <c r="N12" i="3"/>
  <c r="M12" i="3"/>
  <c r="L12" i="3"/>
  <c r="K12" i="3"/>
  <c r="J12" i="3"/>
  <c r="I12" i="3"/>
  <c r="H12" i="3"/>
  <c r="G12" i="3"/>
  <c r="F12" i="3"/>
  <c r="E12" i="3"/>
  <c r="N11" i="3"/>
  <c r="M11" i="3"/>
  <c r="L11" i="3"/>
  <c r="K11" i="3"/>
  <c r="J11" i="3"/>
  <c r="I11" i="3"/>
  <c r="H11" i="3"/>
  <c r="G11" i="3"/>
  <c r="F11" i="3"/>
  <c r="E11" i="3"/>
  <c r="N10" i="3"/>
  <c r="M10" i="3"/>
  <c r="L10" i="3"/>
  <c r="K10" i="3"/>
  <c r="J10" i="3"/>
  <c r="I10" i="3"/>
  <c r="H10" i="3"/>
  <c r="G10" i="3"/>
  <c r="F10" i="3"/>
  <c r="E10" i="3"/>
  <c r="N9" i="3"/>
  <c r="M9" i="3"/>
  <c r="L9" i="3"/>
  <c r="K9" i="3"/>
  <c r="J9" i="3"/>
  <c r="I9" i="3"/>
  <c r="H9" i="3"/>
  <c r="G9" i="3"/>
  <c r="F9" i="3"/>
  <c r="E9" i="3"/>
  <c r="N8" i="3"/>
  <c r="M8" i="3"/>
  <c r="L8" i="3"/>
  <c r="K8" i="3"/>
  <c r="J8" i="3"/>
  <c r="I8" i="3"/>
  <c r="H8" i="3"/>
  <c r="G8" i="3"/>
  <c r="F8" i="3"/>
  <c r="E8" i="3"/>
  <c r="N7" i="3"/>
  <c r="M7" i="3"/>
  <c r="L7" i="3"/>
  <c r="K7" i="3"/>
  <c r="J7" i="3"/>
  <c r="I7" i="3"/>
  <c r="H7" i="3"/>
  <c r="G7" i="3"/>
  <c r="F7" i="3"/>
  <c r="E7" i="3"/>
  <c r="N6" i="3"/>
  <c r="M6" i="3"/>
  <c r="L6" i="3"/>
  <c r="K6" i="3"/>
  <c r="J6" i="3"/>
  <c r="I6" i="3"/>
  <c r="H6" i="3"/>
  <c r="G6" i="3"/>
  <c r="F6" i="3"/>
  <c r="E6" i="3"/>
  <c r="P125" i="2"/>
  <c r="Q125" i="2" s="1"/>
  <c r="P124" i="2"/>
  <c r="Q124" i="2" s="1"/>
  <c r="P123" i="2"/>
  <c r="Q123" i="2" s="1"/>
  <c r="P122" i="2"/>
  <c r="Q122" i="2" s="1"/>
  <c r="P121" i="2"/>
  <c r="Q121" i="2" s="1"/>
  <c r="P120" i="2"/>
  <c r="Q120" i="2" s="1"/>
  <c r="P119" i="2"/>
  <c r="Q119" i="2" s="1"/>
  <c r="P118" i="2"/>
  <c r="Q118" i="2" s="1"/>
  <c r="P117" i="2"/>
  <c r="Q117" i="2" s="1"/>
  <c r="P116" i="2"/>
  <c r="Q116" i="2" s="1"/>
  <c r="P115" i="2"/>
  <c r="Q115" i="2" s="1"/>
  <c r="P114" i="2"/>
  <c r="Q114" i="2" s="1"/>
  <c r="P113" i="2"/>
  <c r="Q113" i="2" s="1"/>
  <c r="P112" i="2"/>
  <c r="Q112" i="2" s="1"/>
  <c r="P111" i="2"/>
  <c r="Q111" i="2" s="1"/>
  <c r="P110" i="2"/>
  <c r="Q110" i="2" s="1"/>
  <c r="P109" i="2"/>
  <c r="Q109" i="2" s="1"/>
  <c r="P108" i="2"/>
  <c r="Q108" i="2" s="1"/>
  <c r="P107" i="2"/>
  <c r="Q107" i="2" s="1"/>
  <c r="P106" i="2"/>
  <c r="Q106" i="2" s="1"/>
  <c r="P105" i="2"/>
  <c r="Q105" i="2" s="1"/>
  <c r="P104" i="2"/>
  <c r="Q104" i="2" s="1"/>
  <c r="P103" i="2"/>
  <c r="Q103" i="2" s="1"/>
  <c r="P102" i="2"/>
  <c r="Q102" i="2" s="1"/>
  <c r="P101" i="2"/>
  <c r="Q101" i="2" s="1"/>
  <c r="P100" i="2"/>
  <c r="Q100" i="2" s="1"/>
  <c r="P99" i="2"/>
  <c r="Q99" i="2" s="1"/>
  <c r="P98" i="2"/>
  <c r="Q98" i="2" s="1"/>
  <c r="P97" i="2"/>
  <c r="Q97" i="2" s="1"/>
  <c r="P96" i="2"/>
  <c r="Q96" i="2" s="1"/>
  <c r="P95" i="2"/>
  <c r="Q95" i="2" s="1"/>
  <c r="P94" i="2"/>
  <c r="Q94" i="2" s="1"/>
  <c r="P93" i="2"/>
  <c r="Q93" i="2" s="1"/>
  <c r="P92" i="2"/>
  <c r="Q92" i="2" s="1"/>
  <c r="P91" i="2"/>
  <c r="Q91" i="2" s="1"/>
  <c r="P90" i="2"/>
  <c r="Q90" i="2" s="1"/>
  <c r="P89" i="2"/>
  <c r="Q89" i="2" s="1"/>
  <c r="P88" i="2"/>
  <c r="Q88" i="2" s="1"/>
  <c r="P87" i="2"/>
  <c r="Q87" i="2" s="1"/>
  <c r="P86" i="2"/>
  <c r="Q86" i="2" s="1"/>
  <c r="P85" i="2"/>
  <c r="Q85" i="2" s="1"/>
  <c r="P84" i="2"/>
  <c r="Q84" i="2" s="1"/>
  <c r="P83" i="2"/>
  <c r="Q83" i="2" s="1"/>
  <c r="P82" i="2"/>
  <c r="Q82" i="2" s="1"/>
  <c r="P81" i="2"/>
  <c r="Q81" i="2" s="1"/>
  <c r="P80" i="2"/>
  <c r="Q80" i="2" s="1"/>
  <c r="P79" i="2"/>
  <c r="Q79" i="2" s="1"/>
  <c r="P78" i="2"/>
  <c r="Q78" i="2" s="1"/>
  <c r="P77" i="2"/>
  <c r="Q77" i="2" s="1"/>
  <c r="P76" i="2"/>
  <c r="Q76" i="2" s="1"/>
  <c r="P75" i="2"/>
  <c r="Q75" i="2" s="1"/>
  <c r="P74" i="2"/>
  <c r="Q74" i="2" s="1"/>
  <c r="P73" i="2"/>
  <c r="Q73" i="2" s="1"/>
  <c r="P72" i="2"/>
  <c r="Q72" i="2" s="1"/>
  <c r="P71" i="2"/>
  <c r="Q71" i="2" s="1"/>
  <c r="P70" i="2"/>
  <c r="Q70" i="2" s="1"/>
  <c r="P69" i="2"/>
  <c r="Q69" i="2" s="1"/>
  <c r="P68" i="2"/>
  <c r="Q68" i="2" s="1"/>
  <c r="P67" i="2"/>
  <c r="Q67" i="2" s="1"/>
  <c r="P66" i="2"/>
  <c r="Q66" i="2" s="1"/>
  <c r="P65" i="2"/>
  <c r="Q65" i="2" s="1"/>
  <c r="P64" i="2"/>
  <c r="Q64" i="2" s="1"/>
  <c r="P63" i="2"/>
  <c r="Q63" i="2" s="1"/>
  <c r="P62" i="2"/>
  <c r="Q62" i="2" s="1"/>
  <c r="P61" i="2"/>
  <c r="Q61" i="2" s="1"/>
  <c r="P60" i="2"/>
  <c r="Q60" i="2" s="1"/>
  <c r="P59" i="2"/>
  <c r="Q59" i="2" s="1"/>
  <c r="P58" i="2"/>
  <c r="Q58" i="2" s="1"/>
  <c r="P57" i="2"/>
  <c r="Q57" i="2" s="1"/>
  <c r="P56" i="2"/>
  <c r="Q56" i="2" s="1"/>
  <c r="P55" i="2"/>
  <c r="Q55" i="2" s="1"/>
  <c r="P54" i="2"/>
  <c r="Q54" i="2" s="1"/>
  <c r="P53" i="2"/>
  <c r="Q53" i="2" s="1"/>
  <c r="P52" i="2"/>
  <c r="Q52" i="2" s="1"/>
  <c r="P51" i="2"/>
  <c r="Q51" i="2" s="1"/>
  <c r="P50" i="2"/>
  <c r="Q50" i="2" s="1"/>
  <c r="P49" i="2"/>
  <c r="Q49" i="2" s="1"/>
  <c r="P48" i="2"/>
  <c r="Q48" i="2" s="1"/>
  <c r="P47" i="2"/>
  <c r="Q47" i="2" s="1"/>
  <c r="P46" i="2"/>
  <c r="Q46" i="2" s="1"/>
  <c r="P45" i="2"/>
  <c r="Q45" i="2" s="1"/>
  <c r="P44" i="2"/>
  <c r="Q44" i="2" s="1"/>
  <c r="P43" i="2"/>
  <c r="Q43" i="2" s="1"/>
  <c r="P42" i="2"/>
  <c r="Q42" i="2" s="1"/>
  <c r="P41" i="2"/>
  <c r="Q41" i="2" s="1"/>
  <c r="P40" i="2"/>
  <c r="Q40" i="2" s="1"/>
  <c r="P39" i="2"/>
  <c r="Q39" i="2" s="1"/>
  <c r="P38" i="2"/>
  <c r="Q38" i="2" s="1"/>
  <c r="P37" i="2"/>
  <c r="Q37" i="2" s="1"/>
  <c r="P36" i="2"/>
  <c r="Q36" i="2" s="1"/>
  <c r="P35" i="2"/>
  <c r="Q35" i="2" s="1"/>
  <c r="P34" i="2"/>
  <c r="Q34" i="2" s="1"/>
  <c r="P33" i="2"/>
  <c r="Q33" i="2" s="1"/>
  <c r="P32" i="2"/>
  <c r="Q32" i="2" s="1"/>
  <c r="P31" i="2"/>
  <c r="Q31" i="2" s="1"/>
  <c r="P30" i="2"/>
  <c r="Q30" i="2" s="1"/>
  <c r="P29" i="2"/>
  <c r="Q29" i="2" s="1"/>
  <c r="P28" i="2"/>
  <c r="Q28" i="2" s="1"/>
  <c r="P27" i="2"/>
  <c r="Q27" i="2" s="1"/>
  <c r="P26" i="2"/>
  <c r="Q26" i="2" s="1"/>
  <c r="P25" i="2"/>
  <c r="Q25" i="2" s="1"/>
  <c r="P24" i="2"/>
  <c r="Q24" i="2" s="1"/>
  <c r="P23" i="2"/>
  <c r="P22" i="2"/>
  <c r="Q22" i="2" s="1"/>
  <c r="N19" i="2"/>
  <c r="M19" i="2"/>
  <c r="L19" i="2"/>
  <c r="K19" i="2"/>
  <c r="J19" i="2"/>
  <c r="I19" i="2"/>
  <c r="H19" i="2"/>
  <c r="G19" i="2"/>
  <c r="F19" i="2"/>
  <c r="E19" i="2"/>
  <c r="N18" i="2"/>
  <c r="M18" i="2"/>
  <c r="L18" i="2"/>
  <c r="K18" i="2"/>
  <c r="J18" i="2"/>
  <c r="I18" i="2"/>
  <c r="H18" i="2"/>
  <c r="G18" i="2"/>
  <c r="F18" i="2"/>
  <c r="E18" i="2"/>
  <c r="N17" i="2"/>
  <c r="M17" i="2"/>
  <c r="L17" i="2"/>
  <c r="K17" i="2"/>
  <c r="J17" i="2"/>
  <c r="I17" i="2"/>
  <c r="H17" i="2"/>
  <c r="G17" i="2"/>
  <c r="F17" i="2"/>
  <c r="E17" i="2"/>
  <c r="N16" i="2"/>
  <c r="M16" i="2"/>
  <c r="L16" i="2"/>
  <c r="K16" i="2"/>
  <c r="J16" i="2"/>
  <c r="I16" i="2"/>
  <c r="H16" i="2"/>
  <c r="G16" i="2"/>
  <c r="F16" i="2"/>
  <c r="E16" i="2"/>
  <c r="N15" i="2"/>
  <c r="M15" i="2"/>
  <c r="L15" i="2"/>
  <c r="K15" i="2"/>
  <c r="J15" i="2"/>
  <c r="I15" i="2"/>
  <c r="H15" i="2"/>
  <c r="G15" i="2"/>
  <c r="F15" i="2"/>
  <c r="E15" i="2"/>
  <c r="N14" i="2"/>
  <c r="M14" i="2"/>
  <c r="L14" i="2"/>
  <c r="K14" i="2"/>
  <c r="J14" i="2"/>
  <c r="I14" i="2"/>
  <c r="H14" i="2"/>
  <c r="G14" i="2"/>
  <c r="F14" i="2"/>
  <c r="E14" i="2"/>
  <c r="N13" i="2"/>
  <c r="M13" i="2"/>
  <c r="L13" i="2"/>
  <c r="K13" i="2"/>
  <c r="J13" i="2"/>
  <c r="I13" i="2"/>
  <c r="H13" i="2"/>
  <c r="G13" i="2"/>
  <c r="F13" i="2"/>
  <c r="E13" i="2"/>
  <c r="N12" i="2"/>
  <c r="M12" i="2"/>
  <c r="L12" i="2"/>
  <c r="K12" i="2"/>
  <c r="J12" i="2"/>
  <c r="I12" i="2"/>
  <c r="H12" i="2"/>
  <c r="G12" i="2"/>
  <c r="F12" i="2"/>
  <c r="E12" i="2"/>
  <c r="N11" i="2"/>
  <c r="M11" i="2"/>
  <c r="L11" i="2"/>
  <c r="K11" i="2"/>
  <c r="J11" i="2"/>
  <c r="I11" i="2"/>
  <c r="H11" i="2"/>
  <c r="G11" i="2"/>
  <c r="F11" i="2"/>
  <c r="E11" i="2"/>
  <c r="N10" i="2"/>
  <c r="M10" i="2"/>
  <c r="L10" i="2"/>
  <c r="K10" i="2"/>
  <c r="J10" i="2"/>
  <c r="I10" i="2"/>
  <c r="H10" i="2"/>
  <c r="G10" i="2"/>
  <c r="F10" i="2"/>
  <c r="E10" i="2"/>
  <c r="N9" i="2"/>
  <c r="M9" i="2"/>
  <c r="L9" i="2"/>
  <c r="K9" i="2"/>
  <c r="J9" i="2"/>
  <c r="I9" i="2"/>
  <c r="H9" i="2"/>
  <c r="G9" i="2"/>
  <c r="F9" i="2"/>
  <c r="E9" i="2"/>
  <c r="N8" i="2"/>
  <c r="M8" i="2"/>
  <c r="L8" i="2"/>
  <c r="K8" i="2"/>
  <c r="J8" i="2"/>
  <c r="I8" i="2"/>
  <c r="H8" i="2"/>
  <c r="G8" i="2"/>
  <c r="F8" i="2"/>
  <c r="E8" i="2"/>
  <c r="N7" i="2"/>
  <c r="M7" i="2"/>
  <c r="L7" i="2"/>
  <c r="K7" i="2"/>
  <c r="J7" i="2"/>
  <c r="I7" i="2"/>
  <c r="H7" i="2"/>
  <c r="G7" i="2"/>
  <c r="F7" i="2"/>
  <c r="E7" i="2"/>
  <c r="N6" i="2"/>
  <c r="M6" i="2"/>
  <c r="L6" i="2"/>
  <c r="K6" i="2"/>
  <c r="J6" i="2"/>
  <c r="I6" i="2"/>
  <c r="H6" i="2"/>
  <c r="G6" i="2"/>
  <c r="F6" i="2"/>
  <c r="E6" i="2"/>
  <c r="J95" i="5"/>
  <c r="I95" i="5"/>
  <c r="J94" i="5"/>
  <c r="I94" i="5"/>
  <c r="J93" i="5"/>
  <c r="I93" i="5"/>
  <c r="J92" i="5"/>
  <c r="I92" i="5"/>
  <c r="J91" i="5"/>
  <c r="I91" i="5"/>
  <c r="J90" i="5"/>
  <c r="I90" i="5"/>
  <c r="B51" i="5"/>
  <c r="B50" i="5"/>
  <c r="O47" i="5"/>
  <c r="N47" i="5"/>
  <c r="M47" i="5"/>
  <c r="L47" i="5"/>
  <c r="K47" i="5"/>
  <c r="J47" i="5"/>
  <c r="I47" i="5"/>
  <c r="H47" i="5"/>
  <c r="G47" i="5"/>
  <c r="F47" i="5"/>
  <c r="E47" i="5"/>
  <c r="D47" i="5"/>
  <c r="O46" i="5"/>
  <c r="N46" i="5"/>
  <c r="M46" i="5"/>
  <c r="L46" i="5"/>
  <c r="K46" i="5"/>
  <c r="J46" i="5"/>
  <c r="I46" i="5"/>
  <c r="H46" i="5"/>
  <c r="G46" i="5"/>
  <c r="F46" i="5"/>
  <c r="E46" i="5"/>
  <c r="D46" i="5"/>
  <c r="O45" i="5"/>
  <c r="N45" i="5"/>
  <c r="M45" i="5"/>
  <c r="L45" i="5"/>
  <c r="K45" i="5"/>
  <c r="J45" i="5"/>
  <c r="I45" i="5"/>
  <c r="H45" i="5"/>
  <c r="G45" i="5"/>
  <c r="F45" i="5"/>
  <c r="E45" i="5"/>
  <c r="D45" i="5"/>
  <c r="O44" i="5"/>
  <c r="N44" i="5"/>
  <c r="M44" i="5"/>
  <c r="L44" i="5"/>
  <c r="K44" i="5"/>
  <c r="J44" i="5"/>
  <c r="I44" i="5"/>
  <c r="H44" i="5"/>
  <c r="G44" i="5"/>
  <c r="F44" i="5"/>
  <c r="E44" i="5"/>
  <c r="D44" i="5"/>
  <c r="O43" i="5"/>
  <c r="N43" i="5"/>
  <c r="M43" i="5"/>
  <c r="L43" i="5"/>
  <c r="K43" i="5"/>
  <c r="J43" i="5"/>
  <c r="I43" i="5"/>
  <c r="H43" i="5"/>
  <c r="G43" i="5"/>
  <c r="F43" i="5"/>
  <c r="E43" i="5"/>
  <c r="D43" i="5"/>
  <c r="O42" i="5"/>
  <c r="N42" i="5"/>
  <c r="M42" i="5"/>
  <c r="L42" i="5"/>
  <c r="K42" i="5"/>
  <c r="J42" i="5"/>
  <c r="I42" i="5"/>
  <c r="H42" i="5"/>
  <c r="G42" i="5"/>
  <c r="F42" i="5"/>
  <c r="E42" i="5"/>
  <c r="D42" i="5"/>
  <c r="AA31" i="5"/>
  <c r="Z31" i="5"/>
  <c r="H26" i="5"/>
  <c r="G26" i="5"/>
  <c r="H24" i="5"/>
  <c r="G24" i="5"/>
  <c r="H22" i="5"/>
  <c r="G22" i="5"/>
  <c r="H20" i="5"/>
  <c r="G20" i="5"/>
  <c r="H18" i="5"/>
  <c r="G18" i="5"/>
  <c r="H17" i="5"/>
  <c r="G17" i="5"/>
  <c r="H16" i="5"/>
  <c r="G16" i="5"/>
  <c r="H15" i="5"/>
  <c r="G15" i="5"/>
  <c r="H14" i="5"/>
  <c r="G14" i="5"/>
  <c r="H13" i="5"/>
  <c r="G13" i="5"/>
  <c r="B10" i="5"/>
  <c r="I15" i="5" l="1"/>
  <c r="J18" i="5"/>
  <c r="I20" i="5"/>
  <c r="I16" i="5"/>
  <c r="I26" i="5"/>
  <c r="J24" i="5"/>
  <c r="J20" i="5"/>
  <c r="I17" i="5"/>
  <c r="J26" i="5"/>
  <c r="I13" i="5"/>
  <c r="J13" i="5"/>
  <c r="C32" i="5" a="1"/>
  <c r="J14" i="5"/>
  <c r="J15" i="5"/>
  <c r="I4" i="1" a="1"/>
  <c r="I4" i="1" s="1"/>
  <c r="J16" i="5"/>
  <c r="I22" i="5"/>
  <c r="J22" i="5"/>
  <c r="Q23" i="2"/>
  <c r="D27" i="5" s="1"/>
  <c r="J17" i="5"/>
  <c r="I24" i="5"/>
  <c r="I14" i="5"/>
  <c r="I18" i="5"/>
  <c r="K41" i="5" l="1"/>
  <c r="J41" i="5"/>
  <c r="H41" i="5"/>
  <c r="G41" i="5"/>
  <c r="I41" i="5"/>
  <c r="F41" i="5"/>
  <c r="L41" i="5"/>
  <c r="E41" i="5"/>
  <c r="D41" i="5"/>
  <c r="N41" i="5"/>
  <c r="M41" i="5"/>
  <c r="O41" i="5"/>
  <c r="L40" i="5"/>
  <c r="K40" i="5"/>
  <c r="J40" i="5"/>
  <c r="I40" i="5"/>
  <c r="H40" i="5"/>
  <c r="D40" i="5"/>
  <c r="N40" i="5"/>
  <c r="M40" i="5"/>
  <c r="G40" i="5"/>
  <c r="F40" i="5"/>
  <c r="E40" i="5"/>
  <c r="O40" i="5"/>
  <c r="J39" i="5"/>
  <c r="H38" i="5"/>
  <c r="F37" i="5"/>
  <c r="D36" i="5"/>
  <c r="N34" i="5"/>
  <c r="L33" i="5"/>
  <c r="H39" i="5"/>
  <c r="F38" i="5"/>
  <c r="D37" i="5"/>
  <c r="N35" i="5"/>
  <c r="L34" i="5"/>
  <c r="J33" i="5"/>
  <c r="G39" i="5"/>
  <c r="E38" i="5"/>
  <c r="O36" i="5"/>
  <c r="M35" i="5"/>
  <c r="K34" i="5"/>
  <c r="I33" i="5"/>
  <c r="F39" i="5"/>
  <c r="L35" i="5"/>
  <c r="J34" i="5"/>
  <c r="H33" i="5"/>
  <c r="L36" i="5"/>
  <c r="H34" i="5"/>
  <c r="O38" i="5"/>
  <c r="L37" i="5"/>
  <c r="J38" i="5"/>
  <c r="O34" i="5"/>
  <c r="I39" i="5"/>
  <c r="G38" i="5"/>
  <c r="E37" i="5"/>
  <c r="O35" i="5"/>
  <c r="M34" i="5"/>
  <c r="K33" i="5"/>
  <c r="D38" i="5"/>
  <c r="G34" i="5"/>
  <c r="H35" i="5"/>
  <c r="N36" i="5"/>
  <c r="M37" i="5"/>
  <c r="E33" i="5"/>
  <c r="N38" i="5"/>
  <c r="D33" i="5"/>
  <c r="F36" i="5"/>
  <c r="K39" i="5"/>
  <c r="I35" i="5"/>
  <c r="J36" i="5"/>
  <c r="H37" i="5"/>
  <c r="I38" i="5"/>
  <c r="E39" i="5"/>
  <c r="O37" i="5"/>
  <c r="M36" i="5"/>
  <c r="K35" i="5"/>
  <c r="I34" i="5"/>
  <c r="G33" i="5"/>
  <c r="D39" i="5"/>
  <c r="N37" i="5"/>
  <c r="J35" i="5"/>
  <c r="F33" i="5"/>
  <c r="K36" i="5"/>
  <c r="F34" i="5"/>
  <c r="D35" i="5"/>
  <c r="N33" i="5"/>
  <c r="G37" i="5"/>
  <c r="M33" i="5"/>
  <c r="O39" i="5"/>
  <c r="M38" i="5"/>
  <c r="K37" i="5"/>
  <c r="I36" i="5"/>
  <c r="G35" i="5"/>
  <c r="E34" i="5"/>
  <c r="N39" i="5"/>
  <c r="L38" i="5"/>
  <c r="J37" i="5"/>
  <c r="H36" i="5"/>
  <c r="F35" i="5"/>
  <c r="D34" i="5"/>
  <c r="M39" i="5"/>
  <c r="K38" i="5"/>
  <c r="I37" i="5"/>
  <c r="G36" i="5"/>
  <c r="E35" i="5"/>
  <c r="O33" i="5"/>
  <c r="L39" i="5"/>
  <c r="E36" i="5"/>
  <c r="C32" i="5"/>
  <c r="E80" i="5" s="1" a="1"/>
  <c r="E80" i="5" s="1"/>
  <c r="N32" i="5" l="1"/>
  <c r="O32" i="5"/>
  <c r="E32" i="5"/>
  <c r="G32" i="5"/>
  <c r="K4" i="1" a="1"/>
  <c r="F32" i="5"/>
  <c r="H32" i="5"/>
  <c r="K32" i="5"/>
  <c r="J32" i="5"/>
  <c r="L32" i="5"/>
  <c r="D32" i="5"/>
  <c r="I32" i="5"/>
  <c r="M32" i="5"/>
  <c r="N13" i="1" l="1"/>
  <c r="M13" i="1" a="1"/>
  <c r="M13" i="1" s="1"/>
  <c r="L13" i="1" a="1"/>
  <c r="L13" i="1" s="1"/>
  <c r="M12" i="1" a="1"/>
  <c r="M12" i="1" s="1"/>
  <c r="N12" i="1"/>
  <c r="L12" i="1" a="1"/>
  <c r="L12" i="1" s="1"/>
  <c r="K4" i="1"/>
  <c r="L10" i="1" a="1"/>
  <c r="L10" i="1" s="1"/>
  <c r="N6" i="1"/>
  <c r="L5" i="1" a="1"/>
  <c r="L5" i="1" s="1"/>
  <c r="N9" i="1"/>
  <c r="M5" i="1" a="1"/>
  <c r="M5" i="1" s="1"/>
  <c r="M9" i="1" a="1"/>
  <c r="M9" i="1" s="1"/>
  <c r="M6" i="1" a="1"/>
  <c r="M6" i="1" s="1"/>
  <c r="N11" i="1"/>
  <c r="M10" i="1" a="1"/>
  <c r="M10" i="1" s="1"/>
  <c r="L6" i="1" a="1"/>
  <c r="L6" i="1" s="1"/>
  <c r="N8" i="1"/>
  <c r="M8" i="1" a="1"/>
  <c r="M8" i="1" s="1"/>
  <c r="M7" i="1" a="1"/>
  <c r="M7" i="1" s="1"/>
  <c r="L7" i="1" a="1"/>
  <c r="L7" i="1" s="1"/>
  <c r="L9" i="1" a="1"/>
  <c r="L9" i="1" s="1"/>
  <c r="N5" i="1"/>
  <c r="N10" i="1"/>
  <c r="M11" i="1" a="1"/>
  <c r="M11" i="1" s="1"/>
  <c r="L8" i="1" a="1"/>
  <c r="L8" i="1" s="1"/>
  <c r="L11" i="1" a="1"/>
  <c r="L11" i="1" s="1"/>
  <c r="N7" i="1"/>
  <c r="N4" i="1" l="1"/>
  <c r="M4" i="1" a="1"/>
  <c r="M4" i="1" s="1"/>
  <c r="L4" i="1" a="1"/>
  <c r="L4" i="1" s="1"/>
  <c r="L21" i="1" s="1"/>
  <c r="O4" i="1" l="1" a="1"/>
  <c r="P4" i="1" a="1"/>
  <c r="P4" i="1" l="1"/>
  <c r="H80" i="5" s="1" a="1"/>
  <c r="O4" i="1"/>
  <c r="G80" i="5" s="1" a="1"/>
  <c r="G80" i="5" s="1"/>
  <c r="J89" i="5" l="1"/>
  <c r="I89" i="5"/>
  <c r="J88" i="5"/>
  <c r="I88" i="5"/>
  <c r="H80" i="5"/>
  <c r="I85" i="5"/>
  <c r="I84" i="5"/>
  <c r="J83" i="5"/>
  <c r="I83" i="5"/>
  <c r="J84" i="5"/>
  <c r="J81" i="5"/>
  <c r="J82" i="5"/>
  <c r="I82" i="5"/>
  <c r="I81" i="5"/>
  <c r="I86" i="5"/>
  <c r="J87" i="5"/>
  <c r="I87" i="5"/>
  <c r="J86" i="5"/>
  <c r="J85" i="5"/>
  <c r="J80" i="5" l="1"/>
  <c r="I80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<sst xmlns="http://schemas.openxmlformats.org/spreadsheetml/2006/main" count="1708" uniqueCount="363">
  <si>
    <t>PLANNING &amp; SERVICE AREA</t>
  </si>
  <si>
    <t>TOTAL POPULATION</t>
  </si>
  <si>
    <t>55+</t>
  </si>
  <si>
    <t>60+</t>
  </si>
  <si>
    <t>65+</t>
  </si>
  <si>
    <t>75+</t>
  </si>
  <si>
    <t>85+</t>
  </si>
  <si>
    <t>POVERTY</t>
  </si>
  <si>
    <t>MINORITY</t>
  </si>
  <si>
    <t>LIVING ALONE</t>
  </si>
  <si>
    <t>RURAL</t>
  </si>
  <si>
    <t>Northwestern</t>
  </si>
  <si>
    <t>AgeGuide</t>
  </si>
  <si>
    <t>Western</t>
  </si>
  <si>
    <t>Central</t>
  </si>
  <si>
    <t>East Central</t>
  </si>
  <si>
    <t>West Central</t>
  </si>
  <si>
    <t>AgeLinc</t>
  </si>
  <si>
    <t>AgeSmart</t>
  </si>
  <si>
    <t>Midland</t>
  </si>
  <si>
    <t>Southeastern</t>
  </si>
  <si>
    <t>Egyptian</t>
  </si>
  <si>
    <t>Senior Services, Chicago</t>
  </si>
  <si>
    <t>AgeOptions, Inc.</t>
  </si>
  <si>
    <t>STATEWIDE TOTAL</t>
  </si>
  <si>
    <t>PSA</t>
  </si>
  <si>
    <t>COUNTY</t>
  </si>
  <si>
    <t>Adams</t>
  </si>
  <si>
    <t>Y</t>
  </si>
  <si>
    <t>Alexander</t>
  </si>
  <si>
    <t>N</t>
  </si>
  <si>
    <t>Bond</t>
  </si>
  <si>
    <t>Boone</t>
  </si>
  <si>
    <t>Brown</t>
  </si>
  <si>
    <t>Bureau</t>
  </si>
  <si>
    <t>Calhoun</t>
  </si>
  <si>
    <t>Carroll</t>
  </si>
  <si>
    <t>Cass</t>
  </si>
  <si>
    <t>Champaign</t>
  </si>
  <si>
    <t>Christian</t>
  </si>
  <si>
    <t>Clark</t>
  </si>
  <si>
    <t>Clay</t>
  </si>
  <si>
    <t>Clinton</t>
  </si>
  <si>
    <t>Coles</t>
  </si>
  <si>
    <t>Cook</t>
  </si>
  <si>
    <t>Crawford</t>
  </si>
  <si>
    <t>Cumberland</t>
  </si>
  <si>
    <t>De Witt</t>
  </si>
  <si>
    <t>DeKalb</t>
  </si>
  <si>
    <t>Douglas</t>
  </si>
  <si>
    <t>DuPage</t>
  </si>
  <si>
    <t>Edgar</t>
  </si>
  <si>
    <t>Edwards</t>
  </si>
  <si>
    <t>Effingham</t>
  </si>
  <si>
    <t>Fayette</t>
  </si>
  <si>
    <t>Ford</t>
  </si>
  <si>
    <t>Franklin</t>
  </si>
  <si>
    <t>Fulton</t>
  </si>
  <si>
    <t>Gallatin</t>
  </si>
  <si>
    <t>Greene</t>
  </si>
  <si>
    <t>Grundy</t>
  </si>
  <si>
    <t>Hamilton</t>
  </si>
  <si>
    <t>Hancock</t>
  </si>
  <si>
    <t>Hardin</t>
  </si>
  <si>
    <t>Henderson</t>
  </si>
  <si>
    <t>Henry</t>
  </si>
  <si>
    <t>Iroquois</t>
  </si>
  <si>
    <t>Jackson</t>
  </si>
  <si>
    <t>Jasper</t>
  </si>
  <si>
    <t>Jefferson</t>
  </si>
  <si>
    <t>Jersey</t>
  </si>
  <si>
    <t>Jo Daviess</t>
  </si>
  <si>
    <t>Johnson</t>
  </si>
  <si>
    <t>Kane</t>
  </si>
  <si>
    <t>Kankakee</t>
  </si>
  <si>
    <t>Kendall</t>
  </si>
  <si>
    <t>Knox</t>
  </si>
  <si>
    <t>Lake</t>
  </si>
  <si>
    <t>LaSalle</t>
  </si>
  <si>
    <t>Lawrence</t>
  </si>
  <si>
    <t>Lee</t>
  </si>
  <si>
    <t>Livingston</t>
  </si>
  <si>
    <t>Logan</t>
  </si>
  <si>
    <t>Macon</t>
  </si>
  <si>
    <t>Macoupin</t>
  </si>
  <si>
    <t>Madison</t>
  </si>
  <si>
    <t>Marion</t>
  </si>
  <si>
    <t>Marshall</t>
  </si>
  <si>
    <t>Mason</t>
  </si>
  <si>
    <t>Massac</t>
  </si>
  <si>
    <t>McDonough</t>
  </si>
  <si>
    <t>McHenry</t>
  </si>
  <si>
    <t>McLean</t>
  </si>
  <si>
    <t>Menard</t>
  </si>
  <si>
    <t>Mercer</t>
  </si>
  <si>
    <t>Monroe</t>
  </si>
  <si>
    <t>Montgomery</t>
  </si>
  <si>
    <t>Morgan</t>
  </si>
  <si>
    <t>Moultrie</t>
  </si>
  <si>
    <t>Ogle</t>
  </si>
  <si>
    <t>Peoria</t>
  </si>
  <si>
    <t>Perry</t>
  </si>
  <si>
    <t>Piatt</t>
  </si>
  <si>
    <t>Pike</t>
  </si>
  <si>
    <t>Pope</t>
  </si>
  <si>
    <t>Pulaski</t>
  </si>
  <si>
    <t>Putnam</t>
  </si>
  <si>
    <t>Randolph</t>
  </si>
  <si>
    <t>Richland</t>
  </si>
  <si>
    <t>Rock Island</t>
  </si>
  <si>
    <t>Saline</t>
  </si>
  <si>
    <t>Sangamon</t>
  </si>
  <si>
    <t>Schuyler</t>
  </si>
  <si>
    <t>Scott</t>
  </si>
  <si>
    <t>Shelby</t>
  </si>
  <si>
    <t>St. Clair</t>
  </si>
  <si>
    <t>Stark</t>
  </si>
  <si>
    <t>Stephenson</t>
  </si>
  <si>
    <t>Tazewell</t>
  </si>
  <si>
    <t>Union</t>
  </si>
  <si>
    <t>Vermilion</t>
  </si>
  <si>
    <t>Wabash</t>
  </si>
  <si>
    <t>Warren</t>
  </si>
  <si>
    <t>Washington</t>
  </si>
  <si>
    <t>Wayne</t>
  </si>
  <si>
    <t>White</t>
  </si>
  <si>
    <t>Whiteside</t>
  </si>
  <si>
    <t>Will</t>
  </si>
  <si>
    <t>Williamson</t>
  </si>
  <si>
    <t>Winnebago</t>
  </si>
  <si>
    <t>Woodford</t>
  </si>
  <si>
    <t>Chicago City</t>
  </si>
  <si>
    <t>Cook (less Chicago)</t>
  </si>
  <si>
    <t>RURAL?</t>
  </si>
  <si>
    <t/>
  </si>
  <si>
    <r>
      <t>Cook (</t>
    </r>
    <r>
      <rPr>
        <sz val="8"/>
        <color theme="1"/>
        <rFont val="Calibri"/>
        <family val="2"/>
        <scheme val="minor"/>
      </rPr>
      <t>less Chicago</t>
    </r>
    <r>
      <rPr>
        <sz val="11"/>
        <color theme="1"/>
        <rFont val="Calibri"/>
        <family val="2"/>
        <scheme val="minor"/>
      </rPr>
      <t>)</t>
    </r>
  </si>
  <si>
    <t>Cook County</t>
  </si>
  <si>
    <t>Adams County</t>
  </si>
  <si>
    <t>Alexander County</t>
  </si>
  <si>
    <t>Bond County</t>
  </si>
  <si>
    <t>Boone County</t>
  </si>
  <si>
    <t>Brown County</t>
  </si>
  <si>
    <t>Bureau County</t>
  </si>
  <si>
    <t>Calhoun County</t>
  </si>
  <si>
    <t>Carroll County</t>
  </si>
  <si>
    <t>Cass County</t>
  </si>
  <si>
    <t>Champaign County</t>
  </si>
  <si>
    <t>Christian County</t>
  </si>
  <si>
    <t>Clark County</t>
  </si>
  <si>
    <t>Clay County</t>
  </si>
  <si>
    <t>Clinton County</t>
  </si>
  <si>
    <t>Coles County</t>
  </si>
  <si>
    <t>Crawford County</t>
  </si>
  <si>
    <t>Cumberland County</t>
  </si>
  <si>
    <t>De Witt County</t>
  </si>
  <si>
    <t>DeKalb County</t>
  </si>
  <si>
    <t>Douglas County</t>
  </si>
  <si>
    <t>DuPage County</t>
  </si>
  <si>
    <t>Edgar County</t>
  </si>
  <si>
    <t>Edwards County</t>
  </si>
  <si>
    <t>Effingham County</t>
  </si>
  <si>
    <t>Fayette County</t>
  </si>
  <si>
    <t>Ford County</t>
  </si>
  <si>
    <t>Franklin County</t>
  </si>
  <si>
    <t>Fulton County</t>
  </si>
  <si>
    <t>Gallatin County</t>
  </si>
  <si>
    <t>Greene County</t>
  </si>
  <si>
    <t>Grundy County</t>
  </si>
  <si>
    <t>Hamilton County</t>
  </si>
  <si>
    <t>Hancock County</t>
  </si>
  <si>
    <t>Hardin County</t>
  </si>
  <si>
    <t>Henderson County</t>
  </si>
  <si>
    <t>Henry County</t>
  </si>
  <si>
    <t>Iroquois County</t>
  </si>
  <si>
    <t>Jackson County</t>
  </si>
  <si>
    <t>Jasper County</t>
  </si>
  <si>
    <t>Jefferson County</t>
  </si>
  <si>
    <t>Jersey County</t>
  </si>
  <si>
    <t>Jo Daviess County</t>
  </si>
  <si>
    <t>Johnson County</t>
  </si>
  <si>
    <t>Kane County</t>
  </si>
  <si>
    <t>Kankakee County</t>
  </si>
  <si>
    <t>Kendall County</t>
  </si>
  <si>
    <t>Knox County</t>
  </si>
  <si>
    <t>Lake County</t>
  </si>
  <si>
    <t>LaSalle County</t>
  </si>
  <si>
    <t>Lawrence County</t>
  </si>
  <si>
    <t>Lee County</t>
  </si>
  <si>
    <t>Livingston County</t>
  </si>
  <si>
    <t>Logan County</t>
  </si>
  <si>
    <t>Macon County</t>
  </si>
  <si>
    <t>Macoupin County</t>
  </si>
  <si>
    <t>Madison County</t>
  </si>
  <si>
    <t>Marion County</t>
  </si>
  <si>
    <t>Marshall County</t>
  </si>
  <si>
    <t>Mason County</t>
  </si>
  <si>
    <t>Massac County</t>
  </si>
  <si>
    <t>McDonough County</t>
  </si>
  <si>
    <t>McHenry County</t>
  </si>
  <si>
    <t>McLean County</t>
  </si>
  <si>
    <t>Menard County</t>
  </si>
  <si>
    <t>Mercer County</t>
  </si>
  <si>
    <t>Monroe County</t>
  </si>
  <si>
    <t>Montgomery County</t>
  </si>
  <si>
    <t>Morgan County</t>
  </si>
  <si>
    <t>Moultrie County</t>
  </si>
  <si>
    <t>Ogle County</t>
  </si>
  <si>
    <t>Peoria County</t>
  </si>
  <si>
    <t>Perry County</t>
  </si>
  <si>
    <t>Piatt County</t>
  </si>
  <si>
    <t>Pike County</t>
  </si>
  <si>
    <t>Pope County</t>
  </si>
  <si>
    <t>Pulaski County</t>
  </si>
  <si>
    <t>Putnam County</t>
  </si>
  <si>
    <t>Randolph County</t>
  </si>
  <si>
    <t>Richland County</t>
  </si>
  <si>
    <t>Rock Island County</t>
  </si>
  <si>
    <t>Saline County</t>
  </si>
  <si>
    <t>Sangamon County</t>
  </si>
  <si>
    <t>Schuyler County</t>
  </si>
  <si>
    <t>Scott County</t>
  </si>
  <si>
    <t>Shelby County</t>
  </si>
  <si>
    <t>St. Clair County</t>
  </si>
  <si>
    <t>Stark County</t>
  </si>
  <si>
    <t>Stephenson County</t>
  </si>
  <si>
    <t>Tazewell County</t>
  </si>
  <si>
    <t>Union County</t>
  </si>
  <si>
    <t>Vermilion County</t>
  </si>
  <si>
    <t>Wabash County</t>
  </si>
  <si>
    <t>Warren County</t>
  </si>
  <si>
    <t>Washington County</t>
  </si>
  <si>
    <t>Wayne County</t>
  </si>
  <si>
    <t>White County</t>
  </si>
  <si>
    <t>Whiteside County</t>
  </si>
  <si>
    <t>Will County</t>
  </si>
  <si>
    <t>Williamson County</t>
  </si>
  <si>
    <t>Winnebago County</t>
  </si>
  <si>
    <t>Woodford County</t>
  </si>
  <si>
    <t>For Map</t>
  </si>
  <si>
    <t>Name = ForMap</t>
  </si>
  <si>
    <t>PSA# &amp; Name</t>
  </si>
  <si>
    <t>Northwestern Illinois Area Agency on Aging</t>
  </si>
  <si>
    <t>Total Population</t>
  </si>
  <si>
    <t>Age 55 &amp; Older Population</t>
  </si>
  <si>
    <t>Age 60 &amp; Older Population</t>
  </si>
  <si>
    <t>Age 65 &amp; Older Population</t>
  </si>
  <si>
    <t>Age 75 &amp; Older Population</t>
  </si>
  <si>
    <t>Age 85 &amp; Older Population</t>
  </si>
  <si>
    <t>Poverty: 60 &amp; Older Population</t>
  </si>
  <si>
    <t>Minority: 60 &amp; Older Population</t>
  </si>
  <si>
    <t>Living Alone: 60 &amp; Older Population</t>
  </si>
  <si>
    <t>Rural: 60 &amp; Older Population</t>
  </si>
  <si>
    <t>Population</t>
  </si>
  <si>
    <t>% Change</t>
  </si>
  <si>
    <t>Difference</t>
  </si>
  <si>
    <t>County(ies):</t>
  </si>
  <si>
    <t>East Central Illinois Area Agency on Aging</t>
  </si>
  <si>
    <t>West Central Illinois Area Agency on Aging</t>
  </si>
  <si>
    <t>Western Illinois Area Agency on Aging</t>
  </si>
  <si>
    <t>Central Illinois Area Agency on Aging</t>
  </si>
  <si>
    <t>Midland Area Agency on Aging</t>
  </si>
  <si>
    <t>AgeSmart Community Resources</t>
  </si>
  <si>
    <t>Senior Services Area Agency on Aging, Chicago</t>
  </si>
  <si>
    <t>AgeGuide // Northeastern Illinois Area Agency on Aging</t>
  </si>
  <si>
    <t>AgeLinc // Area Agency on Aging for Lincolnland</t>
  </si>
  <si>
    <t>Egyptian Area Agency on Aging, Inc.</t>
  </si>
  <si>
    <t>Southeastern Illinois Area Agency on Aging, Inc.</t>
  </si>
  <si>
    <t>ForChart</t>
  </si>
  <si>
    <t>Demographic:</t>
  </si>
  <si>
    <t>DropDown</t>
  </si>
  <si>
    <t>ForChart20</t>
  </si>
  <si>
    <t>ForChart21</t>
  </si>
  <si>
    <t>55+ POPULATION</t>
  </si>
  <si>
    <t>60+ POPULATION</t>
  </si>
  <si>
    <t>65+ POPULATION</t>
  </si>
  <si>
    <t>75+ POPULATION</t>
  </si>
  <si>
    <t>85+ POPULATION</t>
  </si>
  <si>
    <t>POVERTY POPULATION</t>
  </si>
  <si>
    <t>Select Planning &amp; Service Area:</t>
  </si>
  <si>
    <t>MINORITY POPULATION</t>
  </si>
  <si>
    <t>LIVING ALONE POPULATION</t>
  </si>
  <si>
    <t>RURAL POPULATION</t>
  </si>
  <si>
    <t>-</t>
  </si>
  <si>
    <t>CATEGORY</t>
  </si>
  <si>
    <t>TABLE</t>
  </si>
  <si>
    <t>55 &amp; Older</t>
  </si>
  <si>
    <t>All Counties</t>
  </si>
  <si>
    <t>Census Bureau Data</t>
  </si>
  <si>
    <t>60 &amp; Older</t>
  </si>
  <si>
    <t>65 &amp; Older</t>
  </si>
  <si>
    <t>75 &amp; Older</t>
  </si>
  <si>
    <t>85 &amp; Older</t>
  </si>
  <si>
    <t>Minority</t>
  </si>
  <si>
    <t>Chicago</t>
  </si>
  <si>
    <t>Population and Housing Unit Estimates Datasets (census.gov)</t>
  </si>
  <si>
    <t>Poverty</t>
  </si>
  <si>
    <t>Living Alone</t>
  </si>
  <si>
    <t>Home | AGID (acl.gov)</t>
  </si>
  <si>
    <t>Rural</t>
  </si>
  <si>
    <t>White House, Office of Management and Budget Bulletin 20-01</t>
  </si>
  <si>
    <t>Bulletins | OMB | The White House</t>
  </si>
  <si>
    <t>U.S. Census Population Estimates: 2021 County Characteristics (cc-est2021-alldata-17)</t>
  </si>
  <si>
    <t>Sources:</t>
  </si>
  <si>
    <t>U.S. Census Population Estimates: 2019 County Characteristics (cc-est2019-alldata-17)</t>
  </si>
  <si>
    <t>https://www2.census.gov/ (Download: cc-est2019-alldata-17.csv)</t>
  </si>
  <si>
    <t>Sources</t>
  </si>
  <si>
    <t>FY:</t>
  </si>
  <si>
    <t>Data Year:</t>
  </si>
  <si>
    <t>2023 Est.</t>
  </si>
  <si>
    <t>2023 Census Estimates for FY 2026</t>
  </si>
  <si>
    <t>2022 Census Estimates for FY 2025</t>
  </si>
  <si>
    <t>2022 ACS 5-YR Estimates, Table DP 05</t>
  </si>
  <si>
    <t>2022 ACS 1-YR Estimates, Table S0102 for Chicago city, Illinois</t>
  </si>
  <si>
    <t>2022 ACS 1-YR Estimates, Table S0102 for Cook county, Illinois</t>
  </si>
  <si>
    <t>2022 ACS 5-YR Estimates, Table B17020 for Illinois (by county)</t>
  </si>
  <si>
    <t>2022 ACS 5-YR Estimates, Table B17020 for Chicago city, Illinois</t>
  </si>
  <si>
    <t>2016 - 2020 ACS Special Tabulation, Table S21010B (ILs21010b)</t>
  </si>
  <si>
    <t>2023 ACS 5-YR Estimates, Table DP 05</t>
  </si>
  <si>
    <t>2023 ACS 1-YR Estimates, Table S0102 for Chicago city, Illinois &amp; cc-est2021-alldata-17</t>
  </si>
  <si>
    <t>2023 ACS 1-YR Estimates, Table S0102 for Cook county, Illinois &amp; cc-est2021-alldata-17</t>
  </si>
  <si>
    <t>2023 ACS 5-YR Estimates, Table B17020 for Illinois (by county)</t>
  </si>
  <si>
    <t>2023 ACS 5-YR Estimates, Table B17020 for Chicago city, Illinois</t>
  </si>
  <si>
    <t>2017 - 2021 ACS Special Tabulation, Table S21010B (ILs21010b)</t>
  </si>
  <si>
    <t>Minority Population for Illinois</t>
  </si>
  <si>
    <t>(County Characteristics &amp; Table S0102)</t>
  </si>
  <si>
    <t>U.S. Census Bureau</t>
  </si>
  <si>
    <t>County Characteristics (ALL DATA): ILLINOIS</t>
  </si>
  <si>
    <t>MALE&amp;FEMALE</t>
  </si>
  <si>
    <t>WHITE ALONE</t>
  </si>
  <si>
    <t>BLACK ALONE</t>
  </si>
  <si>
    <t>AMERICAN INDIAN ALONE</t>
  </si>
  <si>
    <t>ASIAN ALONE</t>
  </si>
  <si>
    <t>NATIVE HAWAIIAN ALONE</t>
  </si>
  <si>
    <t>TWO OR MORE RACES</t>
  </si>
  <si>
    <t>NOT HISPANIC</t>
  </si>
  <si>
    <t>HISPANIC</t>
  </si>
  <si>
    <t>NOT HISPANIC, WHITE ALONE</t>
  </si>
  <si>
    <t>SUM OF ALL RACE CATEGORIES EXCEPT WHITE ALONE</t>
  </si>
  <si>
    <t>PLUS HISPANIC</t>
  </si>
  <si>
    <t>60+ TOTAL, LESS WHITE ALONE, LESS NOT HISPANIC</t>
  </si>
  <si>
    <t>CTYNAME</t>
  </si>
  <si>
    <t>TOT_POP</t>
  </si>
  <si>
    <t>TOT</t>
  </si>
  <si>
    <t>WA_</t>
  </si>
  <si>
    <t>BA_</t>
  </si>
  <si>
    <t>IA_</t>
  </si>
  <si>
    <t>AA_</t>
  </si>
  <si>
    <t>NA_</t>
  </si>
  <si>
    <t>TOM</t>
  </si>
  <si>
    <t>NH_</t>
  </si>
  <si>
    <t>H_</t>
  </si>
  <si>
    <t>NHWA</t>
  </si>
  <si>
    <t>(Calculation)</t>
  </si>
  <si>
    <t xml:space="preserve">Cook less Chicago </t>
  </si>
  <si>
    <t>2024 Est.</t>
  </si>
  <si>
    <t>2024 ACS 5-YR Estimates, Table DP 05</t>
  </si>
  <si>
    <t>U.S. Census Population Estimates: 2024 County Characteristics (cc-est2024-alldata-17)</t>
  </si>
  <si>
    <t>2024 ACS 1-YR Estimates, Table S0102 for Chicago city, Illinois &amp; cc-est2024-alldata-17</t>
  </si>
  <si>
    <t>2024 ACS 1-YR Estimates, Table S0102 for Cook county, Illinois &amp; cc-est2024-alldata-17</t>
  </si>
  <si>
    <t>2024 ACS 5-YR Estimates, Table B17020 for Illinois (by county)</t>
  </si>
  <si>
    <t>2024 ACS 5-YR Estimates, Table B17020 for Chicago city, Illinois</t>
  </si>
  <si>
    <t>2018 - 2022 ACS Special Tabulation, Table S21010B (ILs21010b)</t>
  </si>
  <si>
    <t>Year: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</si>
</sst>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0"/>
    <numFmt numFmtId="165" formatCode="_(* #,##0_);_(* \(#,##0\);_(* &quot;-&quot;??_);_(@_)"/>
    <numFmt numFmtId="166" formatCode="0.0%"/>
    <numFmt numFmtId="167" formatCode="_(* #,##0_);_(* \(#,##0\);&quot;&quot;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 Light"/>
      <family val="2"/>
      <scheme val="major"/>
    </font>
    <font>
      <sz val="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861D31"/>
        <bgColor indexed="64"/>
      </patternFill>
    </fill>
    <fill>
      <patternFill patternType="solid">
        <fgColor theme="0" tint="-4.9958800012207406E-2"/>
        <bgColor indexed="64"/>
      </patternFill>
    </fill>
    <fill>
      <patternFill patternType="solid">
        <fgColor rgb="FF811D31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24991607409894101"/>
        <bgColor indexed="64"/>
      </patternFill>
    </fill>
    <fill>
      <patternFill patternType="lightGray">
        <fgColor theme="0" tint="-0.14993743705557422"/>
        <bgColor indexed="65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7" tint="0.39997558519241921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auto="1"/>
      </left>
      <right style="thin">
        <color auto="1"/>
      </right>
      <top style="thin">
        <color theme="6" tint="0.3999755851924192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theme="4" tint="-0.24991607409894101"/>
      </right>
      <top style="medium">
        <color theme="4" tint="-0.24991607409894101"/>
      </top>
      <bottom/>
      <diagonal/>
    </border>
    <border>
      <left/>
      <right style="medium">
        <color theme="4" tint="-0.24991607409894101"/>
      </right>
      <top/>
      <bottom/>
      <diagonal/>
    </border>
    <border>
      <left style="medium">
        <color theme="4" tint="-0.24991607409894101"/>
      </left>
      <right/>
      <top/>
      <bottom/>
      <diagonal/>
    </border>
    <border>
      <left/>
      <right/>
      <top/>
      <bottom style="medium">
        <color theme="4" tint="-0.24991607409894101"/>
      </bottom>
      <diagonal/>
    </border>
    <border>
      <left/>
      <right style="medium">
        <color theme="4" tint="-0.24991607409894101"/>
      </right>
      <top/>
      <bottom style="medium">
        <color theme="4" tint="-0.24991607409894101"/>
      </bottom>
      <diagonal/>
    </border>
    <border>
      <left style="medium">
        <color theme="4" tint="-0.24991607409894101"/>
      </left>
      <right/>
      <top style="medium">
        <color theme="4" tint="-0.24991607409894101"/>
      </top>
      <bottom/>
      <diagonal/>
    </border>
    <border>
      <left style="medium">
        <color theme="4" tint="-0.24991607409894101"/>
      </left>
      <right/>
      <top/>
      <bottom style="medium">
        <color theme="4" tint="-0.24991607409894101"/>
      </bottom>
      <diagonal/>
    </border>
    <border>
      <left style="thin">
        <color theme="4" tint="-0.24991607409894101"/>
      </left>
      <right style="medium">
        <color theme="4" tint="-0.24991607409894101"/>
      </right>
      <top/>
      <bottom/>
      <diagonal/>
    </border>
    <border>
      <left/>
      <right/>
      <top style="thin">
        <color theme="4" tint="-0.24991607409894101"/>
      </top>
      <bottom/>
      <diagonal/>
    </border>
    <border>
      <left style="thin">
        <color theme="4" tint="-0.24991607409894101"/>
      </left>
      <right/>
      <top style="thin">
        <color theme="4" tint="-0.24991607409894101"/>
      </top>
      <bottom/>
      <diagonal/>
    </border>
    <border>
      <left/>
      <right style="thin">
        <color theme="4" tint="-0.24991607409894101"/>
      </right>
      <top style="thin">
        <color theme="4" tint="-0.24991607409894101"/>
      </top>
      <bottom/>
      <diagonal/>
    </border>
    <border>
      <left/>
      <right/>
      <top style="medium">
        <color theme="4" tint="-0.24991607409894101"/>
      </top>
      <bottom/>
      <diagonal/>
    </border>
    <border>
      <left style="thin">
        <color theme="4" tint="-0.24991607409894101"/>
      </left>
      <right/>
      <top/>
      <bottom style="thin">
        <color theme="4" tint="-0.24991607409894101"/>
      </bottom>
      <diagonal/>
    </border>
    <border>
      <left/>
      <right/>
      <top style="thin">
        <color theme="4" tint="-0.24991607409894101"/>
      </top>
      <bottom style="thin">
        <color theme="4" tint="-0.24991607409894101"/>
      </bottom>
      <diagonal/>
    </border>
    <border>
      <left/>
      <right style="thin">
        <color theme="4" tint="-0.24991607409894101"/>
      </right>
      <top style="thin">
        <color theme="4" tint="-0.24991607409894101"/>
      </top>
      <bottom style="thin">
        <color theme="4" tint="-0.24991607409894101"/>
      </bottom>
      <diagonal/>
    </border>
    <border>
      <left/>
      <right style="thin">
        <color theme="0" tint="-0.24991607409894101"/>
      </right>
      <top/>
      <bottom/>
      <diagonal/>
    </border>
    <border>
      <left style="thin">
        <color theme="0" tint="-0.24991607409894101"/>
      </left>
      <right style="thin">
        <color theme="0" tint="-0.24991607409894101"/>
      </right>
      <top/>
      <bottom style="thin">
        <color theme="0" tint="-0.24991607409894101"/>
      </bottom>
      <diagonal/>
    </border>
    <border>
      <left style="thin">
        <color theme="0" tint="-0.24991607409894101"/>
      </left>
      <right style="thin">
        <color theme="4" tint="-0.24991607409894101"/>
      </right>
      <top/>
      <bottom style="thin">
        <color theme="0" tint="-0.24991607409894101"/>
      </bottom>
      <diagonal/>
    </border>
    <border>
      <left/>
      <right/>
      <top style="thin">
        <color theme="0" tint="-0.24991607409894101"/>
      </top>
      <bottom style="thin">
        <color theme="0" tint="-0.24991607409894101"/>
      </bottom>
      <diagonal/>
    </border>
    <border>
      <left/>
      <right style="thin">
        <color theme="0" tint="-0.24991607409894101"/>
      </right>
      <top style="thin">
        <color theme="0" tint="-0.24991607409894101"/>
      </top>
      <bottom style="thin">
        <color theme="0" tint="-0.24991607409894101"/>
      </bottom>
      <diagonal/>
    </border>
    <border>
      <left style="thin">
        <color theme="0" tint="-0.24991607409894101"/>
      </left>
      <right style="thin">
        <color theme="0" tint="-0.24991607409894101"/>
      </right>
      <top style="thin">
        <color theme="0" tint="-0.24991607409894101"/>
      </top>
      <bottom style="thin">
        <color theme="0" tint="-0.24991607409894101"/>
      </bottom>
      <diagonal/>
    </border>
    <border>
      <left style="thin">
        <color theme="0" tint="-0.24991607409894101"/>
      </left>
      <right style="thin">
        <color theme="4" tint="-0.24991607409894101"/>
      </right>
      <top style="thin">
        <color theme="0" tint="-0.24991607409894101"/>
      </top>
      <bottom style="thin">
        <color theme="0" tint="-0.24991607409894101"/>
      </bottom>
      <diagonal/>
    </border>
    <border>
      <left style="thin">
        <color theme="0" tint="-0.24991607409894101"/>
      </left>
      <right style="thin">
        <color theme="0" tint="-0.24991607409894101"/>
      </right>
      <top style="thin">
        <color theme="0" tint="-0.24991607409894101"/>
      </top>
      <bottom/>
      <diagonal/>
    </border>
    <border>
      <left style="thin">
        <color theme="0" tint="-0.24991607409894101"/>
      </left>
      <right style="thin">
        <color theme="4" tint="-0.24991607409894101"/>
      </right>
      <top style="thin">
        <color theme="0" tint="-0.24991607409894101"/>
      </top>
      <bottom/>
      <diagonal/>
    </border>
    <border>
      <left/>
      <right/>
      <top style="thin">
        <color theme="0" tint="-0.24991607409894101"/>
      </top>
      <bottom/>
      <diagonal/>
    </border>
    <border>
      <left/>
      <right style="thin">
        <color theme="4" tint="-0.24991607409894101"/>
      </right>
      <top style="thin">
        <color theme="0" tint="-0.24991607409894101"/>
      </top>
      <bottom/>
      <diagonal/>
    </border>
    <border>
      <left/>
      <right style="thin">
        <color theme="4" tint="-0.24991607409894101"/>
      </right>
      <top/>
      <bottom/>
      <diagonal/>
    </border>
    <border>
      <left style="thin">
        <color theme="4" tint="-0.24991607409894101"/>
      </left>
      <right/>
      <top/>
      <bottom/>
      <diagonal/>
    </border>
    <border>
      <left style="thin">
        <color theme="4" tint="-0.24991607409894101"/>
      </left>
      <right/>
      <top style="thin">
        <color theme="0" tint="-0.24991607409894101"/>
      </top>
      <bottom/>
      <diagonal/>
    </border>
    <border>
      <left style="thin">
        <color theme="4" tint="-0.24991607409894101"/>
      </left>
      <right/>
      <top style="thin">
        <color theme="4" tint="-0.24991607409894101"/>
      </top>
      <bottom style="thin">
        <color theme="4" tint="-0.24991607409894101"/>
      </bottom>
      <diagonal/>
    </border>
    <border>
      <left style="thin">
        <color theme="4" tint="-0.24991607409894101"/>
      </left>
      <right/>
      <top style="thin">
        <color theme="0" tint="-0.24991607409894101"/>
      </top>
      <bottom style="thin">
        <color theme="0" tint="-0.2499160740989410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tted">
        <color theme="0" tint="-0.24991607409894101"/>
      </top>
      <bottom style="dotted">
        <color theme="0" tint="-0.2499160740989410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theme="0" tint="-0.2499160740989410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theme="6" tint="0.39997558519241921"/>
      </bottom>
      <diagonal/>
    </border>
    <border>
      <left style="thin">
        <color auto="1"/>
      </left>
      <right style="thin">
        <color auto="1"/>
      </right>
      <top/>
      <bottom style="thin">
        <color theme="0" tint="-0.24991607409894101"/>
      </bottom>
      <diagonal/>
    </border>
    <border>
      <left style="thin">
        <color auto="1"/>
      </left>
      <right style="thin">
        <color auto="1"/>
      </right>
      <top style="thin">
        <color theme="0" tint="-0.24991607409894101"/>
      </top>
      <bottom style="thin">
        <color theme="0" tint="-0.24991607409894101"/>
      </bottom>
      <diagonal/>
    </border>
    <border>
      <left style="thin">
        <color auto="1"/>
      </left>
      <right style="thin">
        <color auto="1"/>
      </right>
      <top style="thin">
        <color theme="6" tint="0.39997558519241921"/>
      </top>
      <bottom style="thin">
        <color theme="2"/>
      </bottom>
      <diagonal/>
    </border>
    <border>
      <left style="thin">
        <color auto="1"/>
      </left>
      <right style="thin">
        <color auto="1"/>
      </right>
      <top style="thin">
        <color theme="0" tint="-0.2499160740989410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6" tint="0.39997558519241921"/>
      </top>
      <bottom style="medium">
        <color auto="1"/>
      </bottom>
      <diagonal/>
    </border>
    <border>
      <left style="medium">
        <color theme="4" tint="-0.24991607409894101"/>
      </left>
      <right/>
      <top style="medium">
        <color theme="4" tint="-0.24991607409894101"/>
      </top>
      <bottom style="medium">
        <color theme="4" tint="-0.24991607409894101"/>
      </bottom>
      <diagonal/>
    </border>
    <border>
      <left/>
      <right/>
      <top style="medium">
        <color theme="4" tint="-0.24991607409894101"/>
      </top>
      <bottom style="medium">
        <color theme="4" tint="-0.24991607409894101"/>
      </bottom>
      <diagonal/>
    </border>
    <border>
      <left/>
      <right style="medium">
        <color theme="4" tint="-0.24991607409894101"/>
      </right>
      <top style="medium">
        <color theme="4" tint="-0.24991607409894101"/>
      </top>
      <bottom style="medium">
        <color theme="4" tint="-0.24991607409894101"/>
      </bottom>
      <diagonal/>
    </border>
    <border>
      <left/>
      <right/>
      <top/>
      <bottom style="thin">
        <color theme="4" tint="-0.24991607409894101"/>
      </bottom>
      <diagonal/>
    </border>
    <border>
      <left/>
      <right style="thin">
        <color theme="4" tint="-0.24991607409894101"/>
      </right>
      <top/>
      <bottom style="thin">
        <color theme="4" tint="-0.2499160740989410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</borders>
  <cellStyleXfs count="4">
    <xf numFmtId="0" fontId="0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210">
    <xf numFmtId="0" fontId="0" fillId="0" borderId="0" xfId="0"/>
    <xf numFmtId="165" fontId="0" fillId="0" borderId="0" xfId="2" applyNumberFormat="1" applyFont="1" applyFill="1" applyBorder="1" applyAlignment="1" applyProtection="1">
      <protection locked="0"/>
    </xf>
    <xf numFmtId="0" fontId="0" fillId="0" borderId="0" xfId="0" applyProtection="1">
      <protection locked="0"/>
    </xf>
    <xf numFmtId="0" fontId="3" fillId="0" borderId="0" xfId="0" applyFont="1" applyAlignment="1" applyProtection="1">
      <alignment horizontal="centerContinuous"/>
      <protection locked="0"/>
    </xf>
    <xf numFmtId="0" fontId="0" fillId="0" borderId="1" xfId="0" applyBorder="1" applyProtection="1">
      <protection locked="0"/>
    </xf>
    <xf numFmtId="0" fontId="1" fillId="2" borderId="2" xfId="0" applyFont="1" applyFill="1" applyBorder="1" applyAlignment="1" applyProtection="1">
      <alignment horizontal="center" wrapText="1"/>
      <protection locked="0"/>
    </xf>
    <xf numFmtId="164" fontId="0" fillId="0" borderId="3" xfId="0" applyNumberFormat="1" applyBorder="1" applyAlignment="1" applyProtection="1">
      <alignment horizontal="center"/>
      <protection locked="0"/>
    </xf>
    <xf numFmtId="165" fontId="0" fillId="0" borderId="3" xfId="2" applyNumberFormat="1" applyFont="1" applyBorder="1" applyProtection="1">
      <protection locked="0"/>
    </xf>
    <xf numFmtId="164" fontId="0" fillId="0" borderId="4" xfId="0" applyNumberFormat="1" applyBorder="1" applyAlignment="1" applyProtection="1">
      <alignment horizontal="center"/>
      <protection locked="0"/>
    </xf>
    <xf numFmtId="165" fontId="0" fillId="0" borderId="4" xfId="2" applyNumberFormat="1" applyFont="1" applyBorder="1" applyProtection="1">
      <protection locked="0"/>
    </xf>
    <xf numFmtId="164" fontId="0" fillId="0" borderId="2" xfId="0" applyNumberFormat="1" applyBorder="1" applyAlignment="1" applyProtection="1">
      <alignment horizontal="center"/>
      <protection locked="0"/>
    </xf>
    <xf numFmtId="165" fontId="0" fillId="0" borderId="2" xfId="2" applyNumberFormat="1" applyFont="1" applyBorder="1" applyProtection="1">
      <protection locked="0"/>
    </xf>
    <xf numFmtId="165" fontId="2" fillId="3" borderId="5" xfId="2" applyNumberFormat="1" applyFont="1" applyFill="1" applyBorder="1" applyProtection="1"/>
    <xf numFmtId="165" fontId="2" fillId="3" borderId="6" xfId="2" applyNumberFormat="1" applyFont="1" applyFill="1" applyBorder="1" applyProtection="1"/>
    <xf numFmtId="165" fontId="2" fillId="3" borderId="7" xfId="2" applyNumberFormat="1" applyFont="1" applyFill="1" applyBorder="1" applyProtection="1"/>
    <xf numFmtId="0" fontId="1" fillId="4" borderId="2" xfId="0" applyFont="1" applyFill="1" applyBorder="1" applyAlignment="1">
      <alignment horizontal="center" wrapText="1"/>
    </xf>
    <xf numFmtId="0" fontId="1" fillId="4" borderId="2" xfId="0" applyFont="1" applyFill="1" applyBorder="1" applyAlignment="1">
      <alignment horizontal="left" wrapText="1" indent="1"/>
    </xf>
    <xf numFmtId="0" fontId="1" fillId="4" borderId="2" xfId="0" applyFont="1" applyFill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0" fontId="0" fillId="0" borderId="8" xfId="0" applyBorder="1" applyAlignment="1">
      <alignment horizontal="left" indent="1"/>
    </xf>
    <xf numFmtId="0" fontId="0" fillId="0" borderId="8" xfId="0" applyBorder="1" applyAlignment="1" applyProtection="1">
      <alignment horizontal="center"/>
      <protection locked="0"/>
    </xf>
    <xf numFmtId="165" fontId="0" fillId="0" borderId="8" xfId="2" applyNumberFormat="1" applyFont="1" applyFill="1" applyBorder="1" applyProtection="1">
      <protection locked="0"/>
    </xf>
    <xf numFmtId="165" fontId="0" fillId="0" borderId="8" xfId="2" applyNumberFormat="1" applyFont="1" applyFill="1" applyBorder="1" applyProtection="1"/>
    <xf numFmtId="164" fontId="0" fillId="3" borderId="8" xfId="0" applyNumberFormat="1" applyFill="1" applyBorder="1" applyAlignment="1">
      <alignment horizontal="center"/>
    </xf>
    <xf numFmtId="0" fontId="0" fillId="3" borderId="8" xfId="0" applyFill="1" applyBorder="1" applyAlignment="1">
      <alignment horizontal="left" indent="1"/>
    </xf>
    <xf numFmtId="0" fontId="0" fillId="3" borderId="8" xfId="0" applyFill="1" applyBorder="1" applyAlignment="1" applyProtection="1">
      <alignment horizontal="center"/>
      <protection locked="0"/>
    </xf>
    <xf numFmtId="165" fontId="0" fillId="3" borderId="8" xfId="2" applyNumberFormat="1" applyFont="1" applyFill="1" applyBorder="1" applyProtection="1">
      <protection locked="0"/>
    </xf>
    <xf numFmtId="165" fontId="0" fillId="3" borderId="8" xfId="2" applyNumberFormat="1" applyFont="1" applyFill="1" applyBorder="1" applyProtection="1"/>
    <xf numFmtId="165" fontId="0" fillId="5" borderId="8" xfId="2" applyNumberFormat="1" applyFont="1" applyFill="1" applyBorder="1" applyProtection="1"/>
    <xf numFmtId="164" fontId="0" fillId="0" borderId="9" xfId="0" applyNumberFormat="1" applyBorder="1" applyAlignment="1">
      <alignment horizontal="center"/>
    </xf>
    <xf numFmtId="0" fontId="0" fillId="0" borderId="9" xfId="0" applyBorder="1" applyAlignment="1">
      <alignment horizontal="left" indent="1"/>
    </xf>
    <xf numFmtId="0" fontId="0" fillId="0" borderId="9" xfId="0" applyBorder="1" applyAlignment="1" applyProtection="1">
      <alignment horizontal="center"/>
      <protection locked="0"/>
    </xf>
    <xf numFmtId="165" fontId="0" fillId="0" borderId="9" xfId="2" applyNumberFormat="1" applyFont="1" applyFill="1" applyBorder="1" applyProtection="1">
      <protection locked="0"/>
    </xf>
    <xf numFmtId="165" fontId="0" fillId="0" borderId="9" xfId="2" applyNumberFormat="1" applyFont="1" applyFill="1" applyBorder="1" applyProtection="1"/>
    <xf numFmtId="0" fontId="0" fillId="0" borderId="0" xfId="0" applyAlignment="1">
      <alignment wrapText="1"/>
    </xf>
    <xf numFmtId="0" fontId="0" fillId="0" borderId="10" xfId="0" applyBorder="1" applyProtection="1">
      <protection locked="0"/>
    </xf>
    <xf numFmtId="0" fontId="0" fillId="0" borderId="1" xfId="0" applyBorder="1"/>
    <xf numFmtId="164" fontId="0" fillId="0" borderId="0" xfId="0" applyNumberFormat="1"/>
    <xf numFmtId="0" fontId="0" fillId="0" borderId="11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13" xfId="0" applyBorder="1" applyProtection="1">
      <protection locked="0"/>
    </xf>
    <xf numFmtId="0" fontId="0" fillId="0" borderId="14" xfId="0" applyBorder="1" applyProtection="1">
      <protection locked="0"/>
    </xf>
    <xf numFmtId="0" fontId="0" fillId="0" borderId="15" xfId="0" applyBorder="1" applyProtection="1">
      <protection locked="0"/>
    </xf>
    <xf numFmtId="0" fontId="0" fillId="0" borderId="16" xfId="0" applyBorder="1" applyProtection="1">
      <protection locked="0"/>
    </xf>
    <xf numFmtId="0" fontId="0" fillId="0" borderId="17" xfId="0" applyBorder="1" applyProtection="1">
      <protection locked="0"/>
    </xf>
    <xf numFmtId="0" fontId="5" fillId="0" borderId="13" xfId="0" applyFont="1" applyBorder="1" applyProtection="1">
      <protection locked="0"/>
    </xf>
    <xf numFmtId="3" fontId="5" fillId="0" borderId="18" xfId="0" applyNumberFormat="1" applyFont="1" applyBorder="1" applyProtection="1">
      <protection locked="0"/>
    </xf>
    <xf numFmtId="3" fontId="10" fillId="0" borderId="18" xfId="0" applyNumberFormat="1" applyFont="1" applyBorder="1" applyProtection="1">
      <protection locked="0"/>
    </xf>
    <xf numFmtId="0" fontId="5" fillId="0" borderId="18" xfId="0" applyFont="1" applyBorder="1" applyProtection="1">
      <protection locked="0"/>
    </xf>
    <xf numFmtId="0" fontId="10" fillId="0" borderId="18" xfId="0" applyFont="1" applyBorder="1" applyProtection="1">
      <protection locked="0"/>
    </xf>
    <xf numFmtId="3" fontId="5" fillId="0" borderId="12" xfId="0" applyNumberFormat="1" applyFont="1" applyBorder="1" applyProtection="1">
      <protection locked="0"/>
    </xf>
    <xf numFmtId="0" fontId="5" fillId="0" borderId="12" xfId="0" applyFont="1" applyBorder="1" applyProtection="1">
      <protection locked="0"/>
    </xf>
    <xf numFmtId="0" fontId="0" fillId="0" borderId="19" xfId="0" applyBorder="1" applyProtection="1">
      <protection locked="0"/>
    </xf>
    <xf numFmtId="0" fontId="12" fillId="0" borderId="20" xfId="0" applyFont="1" applyBorder="1" applyAlignment="1" applyProtection="1">
      <alignment horizontal="left" indent="1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12" fillId="0" borderId="21" xfId="0" applyFont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distributed" wrapText="1"/>
    </xf>
    <xf numFmtId="0" fontId="0" fillId="0" borderId="22" xfId="0" applyBorder="1" applyProtection="1">
      <protection locked="0"/>
    </xf>
    <xf numFmtId="0" fontId="7" fillId="0" borderId="23" xfId="0" applyFont="1" applyBorder="1" applyProtection="1">
      <protection locked="0"/>
    </xf>
    <xf numFmtId="165" fontId="0" fillId="0" borderId="0" xfId="2" applyNumberFormat="1" applyFont="1" applyFill="1" applyBorder="1" applyProtection="1">
      <protection locked="0"/>
    </xf>
    <xf numFmtId="165" fontId="0" fillId="0" borderId="0" xfId="2" applyNumberFormat="1" applyFont="1" applyFill="1" applyBorder="1" applyProtection="1"/>
    <xf numFmtId="0" fontId="1" fillId="6" borderId="24" xfId="0" applyFont="1" applyFill="1" applyBorder="1" applyProtection="1">
      <protection locked="0"/>
    </xf>
    <xf numFmtId="165" fontId="1" fillId="6" borderId="24" xfId="2" applyNumberFormat="1" applyFont="1" applyFill="1" applyBorder="1" applyAlignment="1" applyProtection="1">
      <alignment vertical="center"/>
      <protection locked="0"/>
    </xf>
    <xf numFmtId="166" fontId="1" fillId="6" borderId="25" xfId="1" applyNumberFormat="1" applyFont="1" applyFill="1" applyBorder="1" applyAlignment="1" applyProtection="1">
      <alignment horizontal="right" vertical="center" indent="1"/>
      <protection locked="0"/>
    </xf>
    <xf numFmtId="0" fontId="0" fillId="0" borderId="26" xfId="0" applyBorder="1" applyProtection="1">
      <protection locked="0"/>
    </xf>
    <xf numFmtId="165" fontId="0" fillId="0" borderId="27" xfId="2" applyNumberFormat="1" applyFont="1" applyBorder="1" applyAlignment="1" applyProtection="1">
      <alignment vertical="center"/>
      <protection locked="0"/>
    </xf>
    <xf numFmtId="166" fontId="0" fillId="0" borderId="28" xfId="1" applyNumberFormat="1" applyFont="1" applyBorder="1" applyAlignment="1" applyProtection="1">
      <alignment horizontal="right" vertical="center" indent="1"/>
      <protection locked="0"/>
    </xf>
    <xf numFmtId="0" fontId="0" fillId="0" borderId="29" xfId="0" applyBorder="1" applyProtection="1">
      <protection locked="0"/>
    </xf>
    <xf numFmtId="0" fontId="0" fillId="0" borderId="30" xfId="0" applyBorder="1" applyProtection="1">
      <protection locked="0"/>
    </xf>
    <xf numFmtId="165" fontId="0" fillId="0" borderId="31" xfId="2" applyNumberFormat="1" applyFont="1" applyBorder="1" applyAlignment="1" applyProtection="1">
      <alignment vertical="center"/>
      <protection locked="0"/>
    </xf>
    <xf numFmtId="166" fontId="0" fillId="0" borderId="32" xfId="1" applyNumberFormat="1" applyFont="1" applyBorder="1" applyAlignment="1" applyProtection="1">
      <alignment horizontal="right" vertical="center" indent="1"/>
      <protection locked="0"/>
    </xf>
    <xf numFmtId="165" fontId="0" fillId="0" borderId="33" xfId="2" applyNumberFormat="1" applyFont="1" applyBorder="1" applyAlignment="1" applyProtection="1">
      <alignment vertical="center"/>
      <protection locked="0"/>
    </xf>
    <xf numFmtId="166" fontId="0" fillId="0" borderId="34" xfId="1" applyNumberFormat="1" applyFont="1" applyBorder="1" applyAlignment="1" applyProtection="1">
      <alignment horizontal="right" vertical="center" indent="1"/>
      <protection locked="0"/>
    </xf>
    <xf numFmtId="0" fontId="0" fillId="7" borderId="35" xfId="0" applyFill="1" applyBorder="1" applyProtection="1">
      <protection locked="0"/>
    </xf>
    <xf numFmtId="3" fontId="0" fillId="7" borderId="36" xfId="0" applyNumberFormat="1" applyFill="1" applyBorder="1" applyProtection="1">
      <protection locked="0"/>
    </xf>
    <xf numFmtId="3" fontId="1" fillId="6" borderId="24" xfId="0" applyNumberFormat="1" applyFont="1" applyFill="1" applyBorder="1" applyProtection="1">
      <protection locked="0"/>
    </xf>
    <xf numFmtId="0" fontId="0" fillId="7" borderId="0" xfId="0" applyFill="1" applyProtection="1">
      <protection locked="0"/>
    </xf>
    <xf numFmtId="3" fontId="0" fillId="7" borderId="0" xfId="0" applyNumberFormat="1" applyFill="1" applyProtection="1">
      <protection locked="0"/>
    </xf>
    <xf numFmtId="3" fontId="0" fillId="7" borderId="37" xfId="0" applyNumberFormat="1" applyFill="1" applyBorder="1" applyProtection="1">
      <protection locked="0"/>
    </xf>
    <xf numFmtId="0" fontId="0" fillId="7" borderId="37" xfId="0" applyFill="1" applyBorder="1" applyProtection="1">
      <protection locked="0"/>
    </xf>
    <xf numFmtId="0" fontId="0" fillId="0" borderId="38" xfId="0" applyBorder="1" applyAlignment="1" applyProtection="1">
      <alignment horizontal="right" vertical="top" indent="1"/>
      <protection locked="0"/>
    </xf>
    <xf numFmtId="0" fontId="0" fillId="7" borderId="39" xfId="0" applyFill="1" applyBorder="1" applyAlignment="1" applyProtection="1">
      <alignment horizontal="left" indent="1"/>
      <protection locked="0"/>
    </xf>
    <xf numFmtId="0" fontId="0" fillId="7" borderId="38" xfId="0" applyFill="1" applyBorder="1" applyAlignment="1" applyProtection="1">
      <alignment horizontal="left" indent="1"/>
      <protection locked="0"/>
    </xf>
    <xf numFmtId="0" fontId="1" fillId="6" borderId="40" xfId="0" applyFont="1" applyFill="1" applyBorder="1" applyAlignment="1" applyProtection="1">
      <alignment horizontal="left" vertical="center" indent="2"/>
      <protection locked="0"/>
    </xf>
    <xf numFmtId="0" fontId="0" fillId="0" borderId="38" xfId="0" applyBorder="1" applyAlignment="1" applyProtection="1">
      <alignment horizontal="left" vertical="center" indent="4"/>
      <protection locked="0"/>
    </xf>
    <xf numFmtId="0" fontId="0" fillId="0" borderId="41" xfId="0" applyBorder="1" applyAlignment="1" applyProtection="1">
      <alignment horizontal="left" vertical="center" indent="4"/>
      <protection locked="0"/>
    </xf>
    <xf numFmtId="166" fontId="0" fillId="0" borderId="0" xfId="1" applyNumberFormat="1" applyFont="1" applyFill="1" applyBorder="1" applyAlignment="1" applyProtection="1">
      <alignment horizontal="right" indent="1"/>
      <protection locked="0"/>
    </xf>
    <xf numFmtId="167" fontId="0" fillId="0" borderId="0" xfId="2" applyNumberFormat="1" applyFont="1" applyFill="1" applyBorder="1" applyProtection="1">
      <protection locked="0"/>
    </xf>
    <xf numFmtId="164" fontId="0" fillId="0" borderId="42" xfId="0" applyNumberFormat="1" applyBorder="1" applyAlignment="1" applyProtection="1">
      <alignment horizontal="right" indent="2"/>
      <protection locked="0"/>
    </xf>
    <xf numFmtId="0" fontId="0" fillId="0" borderId="13" xfId="0" applyBorder="1"/>
    <xf numFmtId="0" fontId="0" fillId="0" borderId="12" xfId="0" applyBorder="1"/>
    <xf numFmtId="0" fontId="11" fillId="4" borderId="2" xfId="0" applyFont="1" applyFill="1" applyBorder="1" applyAlignment="1">
      <alignment horizontal="center" wrapText="1"/>
    </xf>
    <xf numFmtId="0" fontId="0" fillId="0" borderId="0" xfId="0" applyAlignment="1">
      <alignment horizontal="left" indent="4"/>
    </xf>
    <xf numFmtId="0" fontId="11" fillId="4" borderId="43" xfId="0" applyFont="1" applyFill="1" applyBorder="1" applyAlignment="1">
      <alignment horizontal="center" wrapText="1"/>
    </xf>
    <xf numFmtId="0" fontId="0" fillId="0" borderId="15" xfId="0" applyBorder="1"/>
    <xf numFmtId="0" fontId="11" fillId="4" borderId="44" xfId="0" applyFont="1" applyFill="1" applyBorder="1" applyAlignment="1">
      <alignment horizontal="left" wrapText="1" indent="1"/>
    </xf>
    <xf numFmtId="0" fontId="11" fillId="4" borderId="45" xfId="0" applyFont="1" applyFill="1" applyBorder="1" applyAlignment="1">
      <alignment horizontal="left" wrapText="1" indent="2"/>
    </xf>
    <xf numFmtId="0" fontId="0" fillId="0" borderId="10" xfId="0" applyBorder="1"/>
    <xf numFmtId="0" fontId="3" fillId="0" borderId="0" xfId="0" applyFont="1" applyProtection="1">
      <protection locked="0"/>
    </xf>
    <xf numFmtId="0" fontId="3" fillId="0" borderId="0" xfId="0" applyFont="1" applyAlignment="1">
      <alignment horizontal="centerContinuous" vertical="center"/>
    </xf>
    <xf numFmtId="0" fontId="0" fillId="0" borderId="46" xfId="0" applyBorder="1"/>
    <xf numFmtId="0" fontId="0" fillId="8" borderId="0" xfId="0" applyFill="1"/>
    <xf numFmtId="0" fontId="0" fillId="0" borderId="47" xfId="0" applyBorder="1"/>
    <xf numFmtId="0" fontId="14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8" xfId="0" applyBorder="1" applyAlignment="1">
      <alignment horizontal="left" indent="1"/>
    </xf>
    <xf numFmtId="0" fontId="0" fillId="9" borderId="49" xfId="0" applyFill="1" applyBorder="1" applyAlignment="1">
      <alignment horizontal="left" indent="1"/>
    </xf>
    <xf numFmtId="0" fontId="0" fillId="0" borderId="48" xfId="0" applyBorder="1" applyAlignment="1">
      <alignment horizontal="left" vertical="center" indent="1"/>
    </xf>
    <xf numFmtId="0" fontId="0" fillId="0" borderId="50" xfId="0" applyBorder="1" applyAlignment="1">
      <alignment horizontal="left" indent="1"/>
    </xf>
    <xf numFmtId="0" fontId="0" fillId="9" borderId="51" xfId="0" applyFill="1" applyBorder="1" applyAlignment="1">
      <alignment horizontal="left" indent="1"/>
    </xf>
    <xf numFmtId="0" fontId="0" fillId="0" borderId="52" xfId="0" applyBorder="1" applyAlignment="1">
      <alignment horizontal="left" vertical="center" indent="1"/>
    </xf>
    <xf numFmtId="0" fontId="0" fillId="0" borderId="53" xfId="0" applyBorder="1"/>
    <xf numFmtId="0" fontId="0" fillId="0" borderId="48" xfId="0" applyBorder="1" applyAlignment="1" applyProtection="1">
      <alignment horizontal="left" indent="1"/>
      <protection hidden="1"/>
    </xf>
    <xf numFmtId="0" fontId="13" fillId="10" borderId="49" xfId="3" applyFill="1" applyBorder="1" applyAlignment="1" applyProtection="1">
      <alignment horizontal="left" indent="2"/>
      <protection hidden="1"/>
    </xf>
    <xf numFmtId="0" fontId="0" fillId="0" borderId="48" xfId="0" applyBorder="1" applyAlignment="1" applyProtection="1">
      <alignment horizontal="left" vertical="center" indent="1"/>
      <protection hidden="1"/>
    </xf>
    <xf numFmtId="0" fontId="0" fillId="0" borderId="50" xfId="0" applyBorder="1" applyAlignment="1" applyProtection="1">
      <alignment horizontal="left" indent="1"/>
      <protection hidden="1"/>
    </xf>
    <xf numFmtId="0" fontId="0" fillId="0" borderId="52" xfId="0" applyBorder="1" applyAlignment="1" applyProtection="1">
      <alignment horizontal="left" vertical="center" indent="1"/>
      <protection hidden="1"/>
    </xf>
    <xf numFmtId="0" fontId="0" fillId="0" borderId="0" xfId="0" applyAlignment="1" applyProtection="1">
      <alignment horizontal="centerContinuous"/>
      <protection locked="0"/>
    </xf>
    <xf numFmtId="0" fontId="0" fillId="0" borderId="1" xfId="0" applyBorder="1" applyAlignment="1" applyProtection="1">
      <alignment horizontal="centerContinuous"/>
      <protection locked="0"/>
    </xf>
    <xf numFmtId="0" fontId="1" fillId="4" borderId="2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 applyProtection="1">
      <alignment horizontal="center" wrapText="1"/>
      <protection locked="0"/>
    </xf>
    <xf numFmtId="0" fontId="1" fillId="7" borderId="48" xfId="0" applyFont="1" applyFill="1" applyBorder="1" applyAlignment="1" applyProtection="1">
      <alignment horizontal="center" wrapText="1"/>
      <protection locked="0"/>
    </xf>
    <xf numFmtId="0" fontId="1" fillId="11" borderId="0" xfId="0" applyFont="1" applyFill="1" applyAlignment="1" applyProtection="1">
      <alignment horizontal="center" wrapText="1"/>
      <protection locked="0"/>
    </xf>
    <xf numFmtId="0" fontId="1" fillId="10" borderId="3" xfId="0" applyFont="1" applyFill="1" applyBorder="1" applyAlignment="1">
      <alignment horizontal="center" wrapText="1"/>
    </xf>
    <xf numFmtId="0" fontId="0" fillId="10" borderId="51" xfId="0" applyFill="1" applyBorder="1" applyProtection="1">
      <protection locked="0"/>
    </xf>
    <xf numFmtId="0" fontId="0" fillId="7" borderId="54" xfId="0" applyFill="1" applyBorder="1" applyProtection="1">
      <protection locked="0"/>
    </xf>
    <xf numFmtId="0" fontId="0" fillId="10" borderId="0" xfId="0" applyFill="1" applyProtection="1">
      <protection locked="0"/>
    </xf>
    <xf numFmtId="164" fontId="0" fillId="0" borderId="55" xfId="0" applyNumberFormat="1" applyBorder="1" applyAlignment="1">
      <alignment horizontal="center"/>
    </xf>
    <xf numFmtId="0" fontId="0" fillId="0" borderId="56" xfId="0" applyBorder="1" applyAlignment="1" applyProtection="1">
      <alignment horizontal="left" indent="1"/>
      <protection locked="0"/>
    </xf>
    <xf numFmtId="3" fontId="0" fillId="0" borderId="56" xfId="0" applyNumberFormat="1" applyBorder="1" applyProtection="1">
      <protection locked="0"/>
    </xf>
    <xf numFmtId="0" fontId="0" fillId="12" borderId="54" xfId="0" applyFill="1" applyBorder="1" applyProtection="1">
      <protection locked="0"/>
    </xf>
    <xf numFmtId="3" fontId="0" fillId="0" borderId="56" xfId="0" applyNumberFormat="1" applyBorder="1"/>
    <xf numFmtId="3" fontId="0" fillId="0" borderId="0" xfId="0" applyNumberFormat="1"/>
    <xf numFmtId="0" fontId="0" fillId="0" borderId="57" xfId="0" applyBorder="1" applyAlignment="1" applyProtection="1">
      <alignment horizontal="left" indent="1"/>
      <protection locked="0"/>
    </xf>
    <xf numFmtId="3" fontId="0" fillId="0" borderId="57" xfId="0" applyNumberFormat="1" applyBorder="1" applyProtection="1">
      <protection locked="0"/>
    </xf>
    <xf numFmtId="3" fontId="0" fillId="0" borderId="57" xfId="0" applyNumberFormat="1" applyBorder="1"/>
    <xf numFmtId="164" fontId="0" fillId="13" borderId="8" xfId="0" applyNumberFormat="1" applyFill="1" applyBorder="1" applyAlignment="1">
      <alignment horizontal="center"/>
    </xf>
    <xf numFmtId="0" fontId="0" fillId="13" borderId="57" xfId="0" applyFill="1" applyBorder="1" applyAlignment="1" applyProtection="1">
      <alignment horizontal="left" indent="1"/>
      <protection locked="0"/>
    </xf>
    <xf numFmtId="3" fontId="0" fillId="13" borderId="57" xfId="0" applyNumberFormat="1" applyFill="1" applyBorder="1" applyProtection="1">
      <protection locked="0"/>
    </xf>
    <xf numFmtId="3" fontId="0" fillId="13" borderId="57" xfId="0" applyNumberFormat="1" applyFill="1" applyBorder="1"/>
    <xf numFmtId="3" fontId="0" fillId="13" borderId="0" xfId="0" applyNumberFormat="1" applyFill="1"/>
    <xf numFmtId="164" fontId="0" fillId="0" borderId="58" xfId="0" applyNumberFormat="1" applyBorder="1" applyAlignment="1">
      <alignment horizontal="center"/>
    </xf>
    <xf numFmtId="0" fontId="0" fillId="3" borderId="57" xfId="0" applyFill="1" applyBorder="1" applyAlignment="1" applyProtection="1">
      <alignment horizontal="left" indent="1"/>
      <protection locked="0"/>
    </xf>
    <xf numFmtId="3" fontId="0" fillId="3" borderId="57" xfId="0" applyNumberFormat="1" applyFill="1" applyBorder="1" applyProtection="1">
      <protection locked="0"/>
    </xf>
    <xf numFmtId="3" fontId="0" fillId="3" borderId="57" xfId="0" applyNumberFormat="1" applyFill="1" applyBorder="1"/>
    <xf numFmtId="3" fontId="0" fillId="3" borderId="0" xfId="0" applyNumberFormat="1" applyFill="1"/>
    <xf numFmtId="0" fontId="0" fillId="3" borderId="59" xfId="0" applyFill="1" applyBorder="1" applyAlignment="1" applyProtection="1">
      <alignment horizontal="left" indent="1"/>
      <protection locked="0"/>
    </xf>
    <xf numFmtId="3" fontId="0" fillId="3" borderId="59" xfId="0" applyNumberFormat="1" applyFill="1" applyBorder="1" applyProtection="1">
      <protection locked="0"/>
    </xf>
    <xf numFmtId="0" fontId="0" fillId="3" borderId="51" xfId="0" applyFill="1" applyBorder="1" applyProtection="1">
      <protection locked="0"/>
    </xf>
    <xf numFmtId="0" fontId="0" fillId="12" borderId="51" xfId="0" applyFill="1" applyBorder="1" applyProtection="1">
      <protection locked="0"/>
    </xf>
    <xf numFmtId="3" fontId="0" fillId="3" borderId="59" xfId="0" applyNumberFormat="1" applyFill="1" applyBorder="1"/>
    <xf numFmtId="164" fontId="0" fillId="0" borderId="60" xfId="0" applyNumberFormat="1" applyBorder="1" applyAlignment="1">
      <alignment horizontal="center"/>
    </xf>
    <xf numFmtId="0" fontId="0" fillId="0" borderId="60" xfId="0" applyBorder="1" applyAlignment="1">
      <alignment horizontal="left" indent="1"/>
    </xf>
    <xf numFmtId="0" fontId="0" fillId="0" borderId="60" xfId="0" applyBorder="1" applyAlignment="1" applyProtection="1">
      <alignment horizontal="center"/>
      <protection locked="0"/>
    </xf>
    <xf numFmtId="165" fontId="0" fillId="0" borderId="60" xfId="2" applyNumberFormat="1" applyFont="1" applyFill="1" applyBorder="1" applyProtection="1">
      <protection locked="0"/>
    </xf>
    <xf numFmtId="165" fontId="0" fillId="0" borderId="60" xfId="2" applyNumberFormat="1" applyFont="1" applyFill="1" applyBorder="1" applyProtection="1"/>
    <xf numFmtId="0" fontId="0" fillId="0" borderId="55" xfId="0" applyBorder="1" applyAlignment="1">
      <alignment horizontal="left" indent="1"/>
    </xf>
    <xf numFmtId="0" fontId="0" fillId="0" borderId="55" xfId="0" applyBorder="1" applyAlignment="1" applyProtection="1">
      <alignment horizontal="center"/>
      <protection locked="0"/>
    </xf>
    <xf numFmtId="165" fontId="0" fillId="0" borderId="55" xfId="2" applyNumberFormat="1" applyFont="1" applyFill="1" applyBorder="1" applyProtection="1">
      <protection locked="0"/>
    </xf>
    <xf numFmtId="165" fontId="0" fillId="0" borderId="55" xfId="2" applyNumberFormat="1" applyFont="1" applyFill="1" applyBorder="1" applyProtection="1"/>
    <xf numFmtId="0" fontId="0" fillId="0" borderId="4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165" fontId="0" fillId="0" borderId="0" xfId="2" applyNumberFormat="1" applyFont="1" applyFill="1" applyBorder="1" applyAlignment="1" applyProtection="1">
      <protection locked="0"/>
    </xf>
    <xf numFmtId="0" fontId="1" fillId="4" borderId="45" xfId="0" applyFont="1" applyFill="1" applyBorder="1" applyAlignment="1">
      <alignment horizontal="left" wrapText="1" indent="1"/>
    </xf>
    <xf numFmtId="0" fontId="1" fillId="4" borderId="44" xfId="0" applyFont="1" applyFill="1" applyBorder="1" applyAlignment="1">
      <alignment horizontal="left" wrapText="1" indent="1"/>
    </xf>
    <xf numFmtId="0" fontId="8" fillId="6" borderId="61" xfId="0" applyFont="1" applyFill="1" applyBorder="1" applyAlignment="1" applyProtection="1">
      <alignment horizontal="left" indent="1"/>
      <protection locked="0"/>
    </xf>
    <xf numFmtId="0" fontId="8" fillId="6" borderId="62" xfId="0" applyFont="1" applyFill="1" applyBorder="1" applyAlignment="1" applyProtection="1">
      <alignment horizontal="left" indent="1"/>
      <protection locked="0"/>
    </xf>
    <xf numFmtId="0" fontId="8" fillId="6" borderId="63" xfId="0" applyFont="1" applyFill="1" applyBorder="1" applyAlignment="1" applyProtection="1">
      <alignment horizontal="left" indent="1"/>
      <protection locked="0"/>
    </xf>
    <xf numFmtId="0" fontId="6" fillId="3" borderId="61" xfId="0" applyFont="1" applyFill="1" applyBorder="1" applyAlignment="1" applyProtection="1">
      <alignment horizontal="left" indent="2"/>
      <protection locked="0"/>
    </xf>
    <xf numFmtId="0" fontId="6" fillId="3" borderId="62" xfId="0" applyFont="1" applyFill="1" applyBorder="1" applyAlignment="1" applyProtection="1">
      <alignment horizontal="left" indent="2"/>
      <protection locked="0"/>
    </xf>
    <xf numFmtId="0" fontId="6" fillId="3" borderId="63" xfId="0" applyFont="1" applyFill="1" applyBorder="1" applyAlignment="1" applyProtection="1">
      <alignment horizontal="left" indent="2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0" xfId="0" applyFont="1" applyAlignment="1">
      <alignment horizontal="right" indent="1"/>
    </xf>
    <xf numFmtId="0" fontId="12" fillId="0" borderId="0" xfId="0" applyFont="1" applyAlignment="1" applyProtection="1">
      <alignment horizontal="left"/>
      <protection locked="0"/>
    </xf>
    <xf numFmtId="0" fontId="0" fillId="0" borderId="19" xfId="0" applyBorder="1" applyAlignment="1" applyProtection="1">
      <alignment vertical="top" wrapText="1"/>
      <protection locked="0"/>
    </xf>
    <xf numFmtId="0" fontId="0" fillId="0" borderId="21" xfId="0" applyBorder="1" applyAlignment="1" applyProtection="1">
      <alignment vertical="top" wrapText="1"/>
      <protection locked="0"/>
    </xf>
    <xf numFmtId="0" fontId="0" fillId="0" borderId="64" xfId="0" applyBorder="1" applyAlignment="1" applyProtection="1">
      <alignment vertical="top" wrapText="1"/>
      <protection locked="0"/>
    </xf>
    <xf numFmtId="0" fontId="0" fillId="0" borderId="65" xfId="0" applyBorder="1" applyAlignment="1" applyProtection="1">
      <alignment vertical="top" wrapText="1"/>
      <protection locked="0"/>
    </xf>
    <xf numFmtId="0" fontId="1" fillId="4" borderId="45" xfId="0" applyFont="1" applyFill="1" applyBorder="1" applyAlignment="1">
      <alignment horizontal="center" wrapText="1"/>
    </xf>
    <xf numFmtId="0" fontId="1" fillId="4" borderId="66" xfId="0" applyFont="1" applyFill="1" applyBorder="1" applyAlignment="1">
      <alignment horizontal="center" wrapText="1"/>
    </xf>
    <xf numFmtId="0" fontId="1" fillId="4" borderId="44" xfId="0" applyFont="1" applyFill="1" applyBorder="1" applyAlignment="1">
      <alignment horizontal="center" wrapText="1"/>
    </xf>
    <xf numFmtId="0" fontId="0" fillId="0" borderId="67" xfId="0" applyBorder="1" applyAlignment="1">
      <alignment horizontal="left" vertical="center" indent="1"/>
    </xf>
    <xf numFmtId="0" fontId="0" fillId="0" borderId="68" xfId="0" applyBorder="1" applyAlignment="1">
      <alignment horizontal="left" vertical="center" indent="1"/>
    </xf>
    <xf numFmtId="0" fontId="0" fillId="0" borderId="69" xfId="0" applyBorder="1" applyAlignment="1">
      <alignment horizontal="left" vertical="center" indent="1"/>
    </xf>
    <xf numFmtId="0" fontId="13" fillId="10" borderId="70" xfId="3" applyFill="1" applyBorder="1" applyAlignment="1">
      <alignment horizontal="left" indent="2"/>
    </xf>
    <xf numFmtId="0" fontId="13" fillId="10" borderId="71" xfId="3" applyFill="1" applyBorder="1" applyAlignment="1">
      <alignment horizontal="left" indent="2"/>
    </xf>
    <xf numFmtId="0" fontId="13" fillId="10" borderId="72" xfId="3" applyFill="1" applyBorder="1" applyAlignment="1">
      <alignment horizontal="left" indent="2"/>
    </xf>
    <xf numFmtId="0" fontId="0" fillId="0" borderId="67" xfId="0" applyBorder="1" applyAlignment="1">
      <alignment horizontal="left" indent="1"/>
    </xf>
    <xf numFmtId="0" fontId="0" fillId="0" borderId="68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0" fillId="0" borderId="73" xfId="0" applyBorder="1" applyAlignment="1">
      <alignment horizontal="left" indent="1"/>
    </xf>
    <xf numFmtId="0" fontId="0" fillId="0" borderId="74" xfId="0" applyBorder="1" applyAlignment="1">
      <alignment horizontal="left" indent="1"/>
    </xf>
    <xf numFmtId="0" fontId="0" fillId="0" borderId="75" xfId="0" applyBorder="1" applyAlignment="1">
      <alignment horizontal="left" indent="1"/>
    </xf>
    <xf numFmtId="0" fontId="0" fillId="0" borderId="79" xfId="0" applyBorder="1" applyAlignment="1">
      <alignment horizontal="left" indent="1"/>
    </xf>
    <xf numFmtId="0" fontId="0" fillId="0" borderId="80" xfId="0" applyBorder="1" applyAlignment="1">
      <alignment horizontal="left" indent="1"/>
    </xf>
    <xf numFmtId="0" fontId="0" fillId="0" borderId="81" xfId="0" applyBorder="1" applyAlignment="1">
      <alignment horizontal="left" indent="1"/>
    </xf>
    <xf numFmtId="0" fontId="0" fillId="9" borderId="70" xfId="0" applyFill="1" applyBorder="1" applyAlignment="1">
      <alignment horizontal="left" indent="1"/>
    </xf>
    <xf numFmtId="0" fontId="0" fillId="9" borderId="72" xfId="0" applyFill="1" applyBorder="1" applyAlignment="1">
      <alignment horizontal="left" indent="1"/>
    </xf>
    <xf numFmtId="0" fontId="0" fillId="0" borderId="76" xfId="0" applyBorder="1" applyAlignment="1">
      <alignment horizontal="left" indent="1"/>
    </xf>
    <xf numFmtId="0" fontId="0" fillId="0" borderId="78" xfId="0" applyBorder="1" applyAlignment="1">
      <alignment horizontal="left" indent="1"/>
    </xf>
    <xf numFmtId="0" fontId="0" fillId="0" borderId="4" xfId="0" applyBorder="1" applyAlignment="1" applyProtection="1">
      <alignment horizontal="left" indent="1"/>
      <protection locked="0"/>
    </xf>
    <xf numFmtId="0" fontId="0" fillId="0" borderId="2" xfId="0" applyBorder="1" applyAlignment="1" applyProtection="1">
      <alignment horizontal="left" indent="1"/>
      <protection locked="0"/>
    </xf>
    <xf numFmtId="0" fontId="2" fillId="3" borderId="5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1" fillId="2" borderId="45" xfId="0" applyFont="1" applyFill="1" applyBorder="1" applyAlignment="1" applyProtection="1">
      <alignment horizontal="center" wrapText="1"/>
      <protection locked="0"/>
    </xf>
    <xf numFmtId="0" fontId="1" fillId="2" borderId="66" xfId="0" applyFont="1" applyFill="1" applyBorder="1" applyAlignment="1" applyProtection="1">
      <alignment horizontal="center" wrapText="1"/>
      <protection locked="0"/>
    </xf>
    <xf numFmtId="0" fontId="0" fillId="0" borderId="3" xfId="0" applyBorder="1" applyAlignment="1" applyProtection="1">
      <alignment horizontal="left" indent="1"/>
      <protection locked="0"/>
    </xf>
    <xf numFmtId="0" fontId="0" fillId="0" borderId="77" xfId="0" applyBorder="1" applyAlignment="1">
      <alignment horizontal="left" indent="1"/>
    </xf>
  </cellXfs>
  <cellStyles count="4">
    <cellStyle name="Comma" xfId="2" builtinId="3"/>
    <cellStyle name="Hyperlink" xfId="3" builtinId="8"/>
    <cellStyle name="Normal" xfId="0" builtinId="0"/>
    <cellStyle name="Percent" xfId="1" builtinId="5"/>
  </cellStyles>
  <dxfs count="22">
    <dxf>
      <fill>
        <patternFill patternType="mediumGray">
          <fgColor theme="0" tint="-0.149937437055574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mediumGray">
          <fgColor theme="0" tint="-0.14993743705557422"/>
        </patternFill>
      </fill>
    </dxf>
    <dxf>
      <fill>
        <patternFill patternType="mediumGray">
          <fgColor theme="0" tint="-0.14993743705557422"/>
        </patternFill>
      </fill>
    </dxf>
    <dxf>
      <fill>
        <patternFill patternType="mediumGray">
          <fgColor theme="0" tint="-0.14993743705557422"/>
        </patternFill>
      </fill>
    </dxf>
    <dxf>
      <fill>
        <patternFill patternType="mediumGray">
          <fgColor theme="0" tint="-0.24991607409894101"/>
        </patternFill>
      </fill>
    </dxf>
    <dxf>
      <fill>
        <patternFill>
          <bgColor theme="7" tint="0.59993285927915285"/>
        </patternFill>
      </fill>
      <border>
        <left style="dashed">
          <color theme="0" tint="-0.24991607409894101"/>
        </left>
        <right style="dashed">
          <color theme="0" tint="-0.24991607409894101"/>
        </right>
        <top style="dashed">
          <color theme="0" tint="-0.24991607409894101"/>
        </top>
        <bottom style="dashed">
          <color theme="0" tint="-0.24991607409894101"/>
        </bottom>
      </border>
    </dxf>
    <dxf>
      <border>
        <left style="thin">
          <color auto="1"/>
        </left>
        <right style="thin">
          <color auto="1"/>
        </right>
        <bottom style="thin">
          <color theme="0" tint="-0.24991607409894101"/>
        </bottom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bottom style="thin">
          <color theme="0" tint="-0.24991607409894101"/>
        </bottom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</border>
    </dxf>
    <dxf>
      <border>
        <left/>
        <right style="thin">
          <color auto="1"/>
        </right>
        <bottom style="thin">
          <color theme="0" tint="-0.24991607409894101"/>
        </bottom>
      </border>
    </dxf>
    <dxf>
      <border>
        <left/>
        <right style="thin">
          <color auto="1"/>
        </right>
        <bottom style="thin">
          <color auto="1"/>
        </bottom>
      </border>
    </dxf>
    <dxf>
      <border>
        <left style="thin">
          <color auto="1"/>
        </left>
        <right/>
        <bottom style="thin">
          <color theme="0" tint="-0.24991607409894101"/>
        </bottom>
      </border>
    </dxf>
    <dxf>
      <border>
        <left style="thin">
          <color auto="1"/>
        </left>
        <right/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bottom style="thin">
          <color theme="0" tint="-0.24991607409894101"/>
        </bottom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</border>
    </dxf>
    <dxf>
      <font>
        <b val="0"/>
        <i/>
        <u val="none"/>
        <color theme="1" tint="0.34998626667073579"/>
      </font>
    </dxf>
    <dxf>
      <border>
        <left/>
        <right style="thin">
          <color auto="1"/>
        </right>
        <bottom style="thin">
          <color theme="0" tint="-0.24991607409894101"/>
        </bottom>
      </border>
    </dxf>
    <dxf>
      <border>
        <left/>
        <right style="thin">
          <color auto="1"/>
        </right>
        <bottom style="thin">
          <color auto="1"/>
        </bottom>
      </border>
    </dxf>
    <dxf>
      <border>
        <left style="thin">
          <color auto="1"/>
        </left>
        <right/>
        <bottom style="thin">
          <color theme="0" tint="-0.24991607409894101"/>
        </bottom>
      </border>
    </dxf>
    <dxf>
      <border>
        <left style="thin">
          <color auto="1"/>
        </left>
        <right/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 by PSA'!$G$79</c:f>
              <c:strCache>
                <c:ptCount val="1"/>
                <c:pt idx="0">
                  <c:v>2023 Est.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noFill/>
            </a:ln>
            <a:effectLst/>
          </c:spPr>
          <c:invertIfNegative val="0"/>
          <c:cat>
            <c:strRef>
              <c:f>[0]!CountyFilter</c:f>
              <c:strCache>
                <c:ptCount val="8"/>
                <c:pt idx="0">
                  <c:v>DuPage</c:v>
                </c:pt>
                <c:pt idx="1">
                  <c:v>Grundy</c:v>
                </c:pt>
                <c:pt idx="2">
                  <c:v>Kane</c:v>
                </c:pt>
                <c:pt idx="3">
                  <c:v>Kankakee</c:v>
                </c:pt>
                <c:pt idx="4">
                  <c:v>Kendall</c:v>
                </c:pt>
                <c:pt idx="5">
                  <c:v>Lake</c:v>
                </c:pt>
                <c:pt idx="6">
                  <c:v>McHenry</c:v>
                </c:pt>
                <c:pt idx="7">
                  <c:v>Will</c:v>
                </c:pt>
              </c:strCache>
            </c:strRef>
          </c:cat>
          <c:val>
            <c:numRef>
              <c:f>[0]!ForChart20</c:f>
              <c:numCache>
                <c:formatCode>General</c:formatCode>
                <c:ptCount val="8"/>
                <c:pt idx="0">
                  <c:v>927263</c:v>
                </c:pt>
                <c:pt idx="1">
                  <c:v>52920</c:v>
                </c:pt>
                <c:pt idx="2">
                  <c:v>516097</c:v>
                </c:pt>
                <c:pt idx="3">
                  <c:v>106833</c:v>
                </c:pt>
                <c:pt idx="4">
                  <c:v>135053</c:v>
                </c:pt>
                <c:pt idx="5">
                  <c:v>711885</c:v>
                </c:pt>
                <c:pt idx="6">
                  <c:v>311366</c:v>
                </c:pt>
                <c:pt idx="7">
                  <c:v>698450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F1-4BF3-A5B0-FB22CB80781E}"/>
            </c:ext>
          </c:extLst>
        </c:ser>
        <c:ser>
          <c:idx val="1"/>
          <c:order val="1"/>
          <c:tx>
            <c:strRef>
              <c:f>'Est by PSA'!$H$79</c:f>
              <c:strCache>
                <c:ptCount val="1"/>
                <c:pt idx="0">
                  <c:v>2024 Est.</c:v>
                </c:pt>
              </c:strCache>
            </c:strRef>
          </c:tx>
          <c:spPr>
            <a:solidFill>
              <a:schemeClr val="accent1"/>
            </a:solidFill>
            <a:ln w="12700">
              <a:noFill/>
            </a:ln>
            <a:effectLst/>
          </c:spPr>
          <c:invertIfNegative val="0"/>
          <c:cat>
            <c:strRef>
              <c:f>[0]!CountyFilter</c:f>
              <c:strCache>
                <c:ptCount val="8"/>
                <c:pt idx="0">
                  <c:v>DuPage</c:v>
                </c:pt>
                <c:pt idx="1">
                  <c:v>Grundy</c:v>
                </c:pt>
                <c:pt idx="2">
                  <c:v>Kane</c:v>
                </c:pt>
                <c:pt idx="3">
                  <c:v>Kankakee</c:v>
                </c:pt>
                <c:pt idx="4">
                  <c:v>Kendall</c:v>
                </c:pt>
                <c:pt idx="5">
                  <c:v>Lake</c:v>
                </c:pt>
                <c:pt idx="6">
                  <c:v>McHenry</c:v>
                </c:pt>
                <c:pt idx="7">
                  <c:v>Will</c:v>
                </c:pt>
              </c:strCache>
            </c:strRef>
          </c:cat>
          <c:val>
            <c:numRef>
              <c:f>[0]!ForChart21</c:f>
              <c:numCache>
                <c:formatCode>General</c:formatCode>
                <c:ptCount val="8"/>
                <c:pt idx="0">
                  <c:v>930024</c:v>
                </c:pt>
                <c:pt idx="1">
                  <c:v>53219</c:v>
                </c:pt>
                <c:pt idx="2">
                  <c:v>517255</c:v>
                </c:pt>
                <c:pt idx="3">
                  <c:v>106635</c:v>
                </c:pt>
                <c:pt idx="4">
                  <c:v>137675</c:v>
                </c:pt>
                <c:pt idx="5">
                  <c:v>714223</c:v>
                </c:pt>
                <c:pt idx="6">
                  <c:v>312591</c:v>
                </c:pt>
                <c:pt idx="7">
                  <c:v>701462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F1-4BF3-A5B0-FB22CB807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1669288066"/>
        <c:axId val="-351493525"/>
      </c:barChart>
      <c:catAx>
        <c:axId val="166928806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100" b="0" i="0" u="non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51493525"/>
        <c:crosses val="autoZero"/>
        <c:auto val="1"/>
        <c:lblAlgn val="ctr"/>
        <c:lblOffset val="100"/>
        <c:noMultiLvlLbl val="0"/>
      </c:catAx>
      <c:valAx>
        <c:axId val="-351493525"/>
        <c:scaling>
          <c:orientation val="minMax"/>
        </c:scaling>
        <c:delete val="0"/>
        <c:axPos val="l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'Est by PSA'!$G$53</c:f>
              <c:strCache>
                <c:ptCount val="1"/>
                <c:pt idx="0">
                  <c:v>Total Population</c:v>
                </c:pt>
              </c:strCache>
            </c:strRef>
          </c:tx>
          <c:overlay val="0"/>
          <c:spPr>
            <a:noFill/>
            <a:ln w="12700">
              <a:noFill/>
            </a:ln>
            <a:effectLst/>
          </c:spPr>
          <c:txPr>
            <a:bodyPr rot="-5400000" vert="horz" wrap="square"/>
            <a:lstStyle/>
            <a:p>
              <a:pPr>
                <a:defRPr lang="en-US" sz="1200" b="0" i="0" u="non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1270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9288066"/>
        <c:crosses val="autoZero"/>
        <c:crossBetween val="between"/>
      </c:valAx>
      <c:spPr>
        <a:noFill/>
        <a:ln w="12700">
          <a:noFill/>
        </a:ln>
        <a:effectLst/>
      </c:spPr>
    </c:plotArea>
    <c:legend>
      <c:legendPos val="t"/>
      <c:overlay val="0"/>
      <c:spPr>
        <a:noFill/>
        <a:ln w="127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>
      <a:noFill/>
      <a:round/>
    </a:ln>
    <a:effectLst/>
  </c:sp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>
    <cx:plotArea>
      <cx:plotAreaRegion/>
    </cx:plotArea>
  </cx:chart>
  <cx:spPr>
    <a:noFill/>
    <a:ln w="12700">
      <a:noFill/>
    </a:ln>
    <a:effectLst/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9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14/relationships/chartEx" Target="../charts/chartEx1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5" Type="http://schemas.openxmlformats.org/officeDocument/2006/relationships/image" Target="../media/image3.png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971866</xdr:colOff>
      <xdr:row>63</xdr:row>
      <xdr:rowOff>6622</xdr:rowOff>
    </xdr:from>
    <xdr:to>
      <xdr:col>8</xdr:col>
      <xdr:colOff>26737</xdr:colOff>
      <xdr:row>67</xdr:row>
      <xdr:rowOff>159022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8DE68182-B4E5-4641-9E81-518AC76964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50000"/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5076825" y="13335000"/>
          <a:ext cx="2000250" cy="914400"/>
        </a:xfrm>
        <a:prstGeom prst="rect">
          <a:avLst/>
        </a:prstGeom>
        <a:noFill/>
      </xdr:spPr>
    </xdr:pic>
    <xdr:clientData/>
  </xdr:twoCellAnchor>
  <xdr:twoCellAnchor>
    <xdr:from>
      <xdr:col>2</xdr:col>
      <xdr:colOff>1639954</xdr:colOff>
      <xdr:row>53</xdr:row>
      <xdr:rowOff>140800</xdr:rowOff>
    </xdr:from>
    <xdr:to>
      <xdr:col>13</xdr:col>
      <xdr:colOff>93867</xdr:colOff>
      <xdr:row>77</xdr:row>
      <xdr:rowOff>82822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1B7F6FA-F425-4F71-B66D-6FF20F2BA0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12</xdr:col>
      <xdr:colOff>0</xdr:colOff>
      <xdr:row>10</xdr:row>
      <xdr:rowOff>83926</xdr:rowOff>
    </xdr:from>
    <xdr:to>
      <xdr:col>14</xdr:col>
      <xdr:colOff>812489</xdr:colOff>
      <xdr:row>28</xdr:row>
      <xdr:rowOff>86467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379352CA-ABC9-400B-802B-9DD9E7117E76}"/>
            </a:ext>
          </a:extLst>
        </xdr:cNvPr>
        <xdr:cNvSpPr>
          <a:spLocks noChangeAspect="1"/>
        </xdr:cNvSpPr>
      </xdr:nvSpPr>
      <xdr:spPr>
        <a:xfrm>
          <a:off x="9353550" y="2486025"/>
          <a:ext cx="2495550" cy="3752850"/>
        </a:xfrm>
        <a:prstGeom prst="roundRect">
          <a:avLst>
            <a:gd name="adj" fmla="val 6790"/>
          </a:avLst>
        </a:prstGeom>
        <a:solidFill>
          <a:schemeClr val="accent3">
            <a:lumMod val="20000"/>
            <a:lumOff val="80000"/>
          </a:schemeClr>
        </a:solidFill>
        <a:ln w="12700">
          <a:noFill/>
        </a:ln>
        <a:effectLst>
          <a:outerShdw blurRad="50800" dist="63500" dir="2700000" algn="tl" rotWithShape="0">
            <a:prstClr val="black">
              <a:alpha val="40000"/>
            </a:prstClr>
          </a:outerShdw>
        </a:effectLst>
        <a:scene3d>
          <a:camera prst="orthographicFront"/>
          <a:lightRig rig="contrasting" dir="t">
            <a:rot lat="0" lon="0" rev="1200000"/>
          </a:lightRig>
        </a:scene3d>
        <a:sp3d prstMaterial="plastic">
          <a:bevelT w="127000" h="127000" prst="coolSlant"/>
        </a:sp3d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bg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 fPrintsWithSheet="0"/>
  </xdr:twoCellAnchor>
  <xdr:twoCellAnchor editAs="absolute">
    <xdr:from>
      <xdr:col>12</xdr:col>
      <xdr:colOff>0</xdr:colOff>
      <xdr:row>10</xdr:row>
      <xdr:rowOff>83926</xdr:rowOff>
    </xdr:from>
    <xdr:to>
      <xdr:col>14</xdr:col>
      <xdr:colOff>812489</xdr:colOff>
      <xdr:row>28</xdr:row>
      <xdr:rowOff>86467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C37FA7A5-2288-4AA1-8216-9469415A216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810750" y="2465176"/>
              <a:ext cx="2574614" cy="375539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</xdr:col>
      <xdr:colOff>19050</xdr:colOff>
      <xdr:row>0</xdr:row>
      <xdr:rowOff>46935</xdr:rowOff>
    </xdr:from>
    <xdr:to>
      <xdr:col>15</xdr:col>
      <xdr:colOff>8285</xdr:colOff>
      <xdr:row>2</xdr:row>
      <xdr:rowOff>190500</xdr:rowOff>
    </xdr:to>
    <xdr:grpSp>
      <xdr:nvGrpSpPr>
        <xdr:cNvPr id="8" name="Group 7">
          <a:extLst>
            <a:ext uri="{FF2B5EF4-FFF2-40B4-BE49-F238E27FC236}">
              <a16:creationId xmlns:a16="http://schemas.microsoft.com/office/drawing/2014/main" id="{5B9F59CB-F187-41E0-905A-C4E532AAC58C}"/>
            </a:ext>
          </a:extLst>
        </xdr:cNvPr>
        <xdr:cNvGrpSpPr>
          <a:grpSpLocks/>
        </xdr:cNvGrpSpPr>
      </xdr:nvGrpSpPr>
      <xdr:grpSpPr>
        <a:xfrm>
          <a:off x="209550" y="50110"/>
          <a:ext cx="12391475" cy="827847"/>
          <a:chOff x="201267" y="46935"/>
          <a:chExt cx="11800235" cy="839304"/>
        </a:xfrm>
      </xdr:grpSpPr>
      <xdr:pic>
        <xdr:nvPicPr>
          <xdr:cNvPr id="2" name="Picture 1">
            <a:extLst>
              <a:ext uri="{FF2B5EF4-FFF2-40B4-BE49-F238E27FC236}">
                <a16:creationId xmlns:a16="http://schemas.microsoft.com/office/drawing/2014/main" id="{F15D40D8-5656-481F-BE4D-575F0765EAD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>
          <a:xfrm>
            <a:off x="201267" y="100647"/>
            <a:ext cx="1595376" cy="731881"/>
          </a:xfrm>
          <a:prstGeom prst="rect">
            <a:avLst/>
          </a:prstGeom>
        </xdr:spPr>
      </xdr:pic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F42EA993-F4EB-4CBE-8DB4-4CB099DB72FB}"/>
              </a:ext>
            </a:extLst>
          </xdr:cNvPr>
          <xdr:cNvSpPr txBox="1"/>
        </xdr:nvSpPr>
        <xdr:spPr>
          <a:xfrm>
            <a:off x="4379087" y="46935"/>
            <a:ext cx="3378671" cy="83930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tx1"/>
          </a:fontRef>
        </xdr:style>
        <xdr:txBody>
          <a:bodyPr vertOverflow="clip" horzOverflow="clip" wrap="none" lIns="91440" tIns="45720" rIns="91440" bIns="0" rtlCol="0" anchor="t">
            <a:noAutofit/>
          </a:bodyPr>
          <a:lstStyle/>
          <a:p>
            <a:r>
              <a:rPr lang="en-US" sz="2400" b="1" cap="all">
                <a:solidFill>
                  <a:schemeClr val="tx1"/>
                </a:solidFill>
              </a:rPr>
              <a:t>Population Estimates</a:t>
            </a:r>
          </a:p>
          <a:p>
            <a:pPr algn="ctr"/>
            <a:r>
              <a:rPr lang="en-US" sz="1800" cap="all" spc="100">
                <a:solidFill>
                  <a:schemeClr val="tx1"/>
                </a:solidFill>
              </a:rPr>
              <a:t>For</a:t>
            </a:r>
            <a:r>
              <a:rPr lang="en-US" sz="1800" cap="all" spc="100" baseline="0">
                <a:solidFill>
                  <a:schemeClr val="tx1"/>
                </a:solidFill>
              </a:rPr>
              <a:t> Fiscal Year 2027</a:t>
            </a:r>
            <a:endParaRPr lang="en-US" sz="1800" cap="all" spc="100"/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A41F2378-E13B-45BF-8526-21C40D6166A5}"/>
              </a:ext>
            </a:extLst>
          </xdr:cNvPr>
          <xdr:cNvSpPr txBox="1"/>
        </xdr:nvSpPr>
        <xdr:spPr>
          <a:xfrm>
            <a:off x="10402958" y="121525"/>
            <a:ext cx="1598544" cy="690125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tx1"/>
          </a:fontRef>
        </xdr:style>
        <xdr:txBody>
          <a:bodyPr vertOverflow="overflow" horzOverflow="overflow" wrap="square" rtlCol="0" anchor="ctr">
            <a:spAutoFit/>
          </a:bodyPr>
          <a:lstStyle/>
          <a:p>
            <a:pPr algn="r">
              <a:spcAft>
                <a:spcPts val="500"/>
              </a:spcAft>
            </a:pPr>
            <a:r>
              <a:rPr lang="en-US" sz="1000" i="1">
                <a:solidFill>
                  <a:schemeClr val="tx1">
                    <a:lumMod val="65000"/>
                    <a:lumOff val="35000"/>
                  </a:schemeClr>
                </a:solidFill>
              </a:rPr>
              <a:t>Respect for Yesterday</a:t>
            </a:r>
          </a:p>
          <a:p>
            <a:pPr algn="r">
              <a:spcAft>
                <a:spcPts val="500"/>
              </a:spcAft>
            </a:pPr>
            <a:r>
              <a:rPr lang="en-US" sz="1000" i="1">
                <a:solidFill>
                  <a:schemeClr val="tx1">
                    <a:lumMod val="65000"/>
                    <a:lumOff val="35000"/>
                  </a:schemeClr>
                </a:solidFill>
              </a:rPr>
              <a:t>Support for Today</a:t>
            </a:r>
          </a:p>
          <a:p>
            <a:pPr algn="r">
              <a:spcAft>
                <a:spcPts val="500"/>
              </a:spcAft>
            </a:pPr>
            <a:r>
              <a:rPr lang="en-US" sz="1000" i="1">
                <a:solidFill>
                  <a:schemeClr val="tx1">
                    <a:lumMod val="65000"/>
                    <a:lumOff val="35000"/>
                  </a:schemeClr>
                </a:solidFill>
              </a:rPr>
              <a:t>Plan for Tomorrow</a:t>
            </a:r>
          </a:p>
        </xdr:txBody>
      </xdr:sp>
    </xdr:grpSp>
    <xdr:clientData/>
  </xdr:twoCellAnchor>
  <xdr:twoCellAnchor editAs="oneCell">
    <xdr:from>
      <xdr:col>12</xdr:col>
      <xdr:colOff>82825</xdr:colOff>
      <xdr:row>10</xdr:row>
      <xdr:rowOff>124239</xdr:rowOff>
    </xdr:from>
    <xdr:to>
      <xdr:col>14</xdr:col>
      <xdr:colOff>704020</xdr:colOff>
      <xdr:row>28</xdr:row>
      <xdr:rowOff>125031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20964AFC-E226-4A8B-9FBC-D252F445D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439275" y="2524125"/>
          <a:ext cx="2305050" cy="37528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114300</xdr:rowOff>
    </xdr:from>
    <xdr:to>
      <xdr:col>2</xdr:col>
      <xdr:colOff>485110</xdr:colOff>
      <xdr:row>2</xdr:row>
      <xdr:rowOff>85725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10A4F3-C29C-425B-8D88-78AFE468C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975" y="114300"/>
          <a:ext cx="1000125" cy="4572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123825</xdr:rowOff>
    </xdr:from>
    <xdr:to>
      <xdr:col>2</xdr:col>
      <xdr:colOff>485110</xdr:colOff>
      <xdr:row>2</xdr:row>
      <xdr:rowOff>95250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7DDC6086-D64B-4055-B327-6394B3D0AD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975" y="123825"/>
          <a:ext cx="1000125" cy="4572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114300</xdr:rowOff>
    </xdr:from>
    <xdr:to>
      <xdr:col>2</xdr:col>
      <xdr:colOff>485110</xdr:colOff>
      <xdr:row>2</xdr:row>
      <xdr:rowOff>85725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86864EE-683B-4867-9830-32E96BE7F1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975" y="114300"/>
          <a:ext cx="1000125" cy="4572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123825</xdr:rowOff>
    </xdr:from>
    <xdr:to>
      <xdr:col>1</xdr:col>
      <xdr:colOff>999460</xdr:colOff>
      <xdr:row>2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A1AE8B2-8C59-4109-9E0D-BA5FE1E852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975" y="123825"/>
          <a:ext cx="1000125" cy="4572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171450</xdr:rowOff>
    </xdr:from>
    <xdr:to>
      <xdr:col>2</xdr:col>
      <xdr:colOff>589885</xdr:colOff>
      <xdr:row>2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49EBBA-A8E5-4DC3-ADDF-22C28E1F04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975" y="171450"/>
          <a:ext cx="1000125" cy="4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IDoA Color Schem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861D31"/>
      </a:accent1>
      <a:accent2>
        <a:srgbClr val="1D8673"/>
      </a:accent2>
      <a:accent3>
        <a:srgbClr val="A5A5A5"/>
      </a:accent3>
      <a:accent4>
        <a:srgbClr val="FFC000"/>
      </a:accent4>
      <a:accent5>
        <a:srgbClr val="861D65"/>
      </a:accent5>
      <a:accent6>
        <a:srgbClr val="1D863F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Extreme Shadow">
      <a:fillStyleLst>
        <a:solidFill>
          <a:schemeClr val="phClr"/>
        </a:solidFill>
        <a:gradFill rotWithShape="1">
          <a:gsLst>
            <a:gs pos="0">
              <a:schemeClr val="phClr">
                <a:tint val="90000"/>
              </a:schemeClr>
            </a:gs>
            <a:gs pos="48000">
              <a:schemeClr val="phClr">
                <a:tint val="54000"/>
                <a:satMod val="140000"/>
              </a:schemeClr>
            </a:gs>
            <a:gs pos="100000">
              <a:schemeClr val="phClr">
                <a:tint val="24000"/>
                <a:satMod val="260000"/>
              </a:schemeClr>
            </a:gs>
          </a:gsLst>
          <a:lin ang="16200000" scaled="1"/>
        </a:gradFill>
        <a:gradFill rotWithShape="1">
          <a:gsLst>
            <a:gs pos="0">
              <a:schemeClr val="phClr"/>
            </a:gs>
            <a:gs pos="100000">
              <a:schemeClr val="phClr">
                <a:shade val="48000"/>
                <a:satMod val="180000"/>
                <a:lumMod val="94000"/>
              </a:schemeClr>
            </a:gs>
            <a:gs pos="100000">
              <a:schemeClr val="phClr">
                <a:shade val="48000"/>
                <a:satMod val="180000"/>
                <a:lumMod val="94000"/>
              </a:schemeClr>
            </a:gs>
          </a:gsLst>
          <a:lin ang="4140000" scaled="1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28575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12700" dir="5400000" sx="102000" sy="102000" rotWithShape="0">
              <a:srgbClr val="000000">
                <a:alpha val="32000"/>
              </a:srgbClr>
            </a:outerShdw>
          </a:effectLst>
        </a:effectStyle>
        <a:effectStyle>
          <a:effectLst>
            <a:outerShdw blurRad="76200" dist="38100" dir="5400000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19800000"/>
            </a:lightRig>
          </a:scene3d>
          <a:sp3d prstMaterial="plastic">
            <a:bevelT w="25400" h="19050"/>
          </a:sp3d>
        </a:effectStyle>
        <a:effectStyle>
          <a:effectLst>
            <a:outerShdw blurRad="114300" dist="114300" dir="5400000" rotWithShape="0">
              <a:srgbClr val="000000">
                <a:alpha val="70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9800000"/>
            </a:lightRig>
          </a:scene3d>
          <a:sp3d prstMaterial="plastic">
            <a:bevelT w="38100" h="31750"/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protect.checkpoint.com/v2/r01/___https:/data.census.gov/___.YXAzOmFnZWd1aWRlOmM6bzoxMzY4Y2U3MzJmZDA5YTE5Y2VlMDVmMzhjMzJlY2FlYzo3OmRjM2U6MDhlYjFmZDYyMzk0YjJiOWU1NjlkYThmZGQxOGI1YzMzYTZkMGRkY2FmZmNkNjJmYzZhNTA3NDk0YjhjMzEyYzpwOkY6Tg" TargetMode="External"/><Relationship Id="rId3" Type="http://schemas.openxmlformats.org/officeDocument/2006/relationships/hyperlink" Target="https://protect.checkpoint.com/v2/r01/___https:/data.census.gov/___.YXAzOmFnZWd1aWRlOmM6bzoxMzY4Y2U3MzJmZDA5YTE5Y2VlMDVmMzhjMzJlY2FlYzo3OmRjM2U6MDhlYjFmZDYyMzk0YjJiOWU1NjlkYThmZGQxOGI1YzMzYTZkMGRkY2FmZmNkNjJmYzZhNTA3NDk0YjhjMzEyYzpwOkY6Tg" TargetMode="External"/><Relationship Id="rId7" Type="http://schemas.openxmlformats.org/officeDocument/2006/relationships/hyperlink" Target="https://protect.checkpoint.com/v2/r01/___https:/data.census.gov/___.YXAzOmFnZWd1aWRlOmM6bzoxMzY4Y2U3MzJmZDA5YTE5Y2VlMDVmMzhjMzJlY2FlYzo3OmRjM2U6MDhlYjFmZDYyMzk0YjJiOWU1NjlkYThmZGQxOGI1YzMzYTZkMGRkY2FmZmNkNjJmYzZhNTA3NDk0YjhjMzEyYzpwOkY6Tg" TargetMode="External"/><Relationship Id="rId2" Type="http://schemas.openxmlformats.org/officeDocument/2006/relationships/hyperlink" Target="https://protect.checkpoint.com/v2/r01/___https:/www.whitehouse.gov/wp-content/uploads/2020/03/Bulletin-20-01.pdf___.YXAzOmFnZWd1aWRlOmM6bzoxMzY4Y2U3MzJmZDA5YTE5Y2VlMDVmMzhjMzJlY2FlYzo3OmZjMDg6MmQxMDY1Mzg0NmEyNDRkZTE2YThjMzJmNDI0OGZmYjVkMDY0ZGE5OWQ1ZTM2Nzc1NGZhOWU3YjFkMGM3NGRlOTpwOkY6Tg" TargetMode="External"/><Relationship Id="rId1" Type="http://schemas.openxmlformats.org/officeDocument/2006/relationships/hyperlink" Target="https://protect.checkpoint.com/v2/r01/___https:/www2.census.gov/programs-surveys/popest/datasets/2020-2021/counties/asrh/cc-est2021-alldata-17.csv___.YXAzOmFnZWd1aWRlOmM6bzoxMzY4Y2U3MzJmZDA5YTE5Y2VlMDVmMzhjMzJlY2FlYzo3OjlhMjc6MWE1YzhhY2IyNjM1NWEwNjAwMDQ3ZTZiYWQyYTQ3ZmNlOWVkNDUwNzllODBmMGM3MGEyNmI5YmFmN2UyN2U1YjpwOkY6Tg" TargetMode="External"/><Relationship Id="rId6" Type="http://schemas.openxmlformats.org/officeDocument/2006/relationships/hyperlink" Target="https://protect.checkpoint.com/v2/r01/___https:/data.census.gov/___.YXAzOmFnZWd1aWRlOmM6bzoxMzY4Y2U3MzJmZDA5YTE5Y2VlMDVmMzhjMzJlY2FlYzo3OmRjM2U6MDhlYjFmZDYyMzk0YjJiOWU1NjlkYThmZGQxOGI1YzMzYTZkMGRkY2FmZmNkNjJmYzZhNTA3NDk0YjhjMzEyYzpwOkY6Tg" TargetMode="External"/><Relationship Id="rId5" Type="http://schemas.openxmlformats.org/officeDocument/2006/relationships/hyperlink" Target="https://protect.checkpoint.com/v2/r01/___https:/data.census.gov/___.YXAzOmFnZWd1aWRlOmM6bzoxMzY4Y2U3MzJmZDA5YTE5Y2VlMDVmMzhjMzJlY2FlYzo3OmRjM2U6MDhlYjFmZDYyMzk0YjJiOWU1NjlkYThmZGQxOGI1YzMzYTZkMGRkY2FmZmNkNjJmYzZhNTA3NDk0YjhjMzEyYzpwOkY6Tg" TargetMode="External"/><Relationship Id="rId10" Type="http://schemas.openxmlformats.org/officeDocument/2006/relationships/drawing" Target="../drawings/drawing2.xml"/><Relationship Id="rId4" Type="http://schemas.openxmlformats.org/officeDocument/2006/relationships/hyperlink" Target="https://protect.checkpoint.com/v2/r01/___https:/data.census.gov/___.YXAzOmFnZWd1aWRlOmM6bzoxMzY4Y2U3MzJmZDA5YTE5Y2VlMDVmMzhjMzJlY2FlYzo3OmRjM2U6MDhlYjFmZDYyMzk0YjJiOWU1NjlkYThmZGQxOGI1YzMzYTZkMGRkY2FmZmNkNjJmYzZhNTA3NDk0YjhjMzEyYzpwOkY6Tg" TargetMode="External"/><Relationship Id="rId9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protect.checkpoint.com/v2/r01/___https:/www2.census.gov/programs-surveys/popest/datasets/2020-2021/counties/asrh/cc-est2021-alldata-17.csv___.YXAzOmFnZWd1aWRlOmM6bzoxMzY4Y2U3MzJmZDA5YTE5Y2VlMDVmMzhjMzJlY2FlYzo3OmE2ZjM6Y2NiMmVhMzM3MjhmMTljOGU0Y2RkY2JjMGY4MmVkYTU3ZWY0NzM5MmVhNzkzMjI3M2U0OTA4YTliY2YxY2FhZjpwOkY6Tg" TargetMode="External"/><Relationship Id="rId3" Type="http://schemas.openxmlformats.org/officeDocument/2006/relationships/hyperlink" Target="https://protect.checkpoint.com/v2/r01/___https:/data.census.gov/___.YXAzOmFnZWd1aWRlOmM6bzoxMzY4Y2U3MzJmZDA5YTE5Y2VlMDVmMzhjMzJlY2FlYzo3OmI3OWM6OTVkODJlZmRkOWExZjcxNjEzMjcxZTFiNjE1NTc2NjBkYmY2ZTk2OGE3ZmQ0YmE1ZGJjYWJkNGFjNTgwNjRmZjpwOkY6Tg" TargetMode="External"/><Relationship Id="rId7" Type="http://schemas.openxmlformats.org/officeDocument/2006/relationships/hyperlink" Target="https://protect.checkpoint.com/v2/r01/___https:/www.whitehouse.gov/wp-content/uploads/2020/03/Bulletin-20-01.pdf___.YXAzOmFnZWd1aWRlOmM6bzoxMzY4Y2U3MzJmZDA5YTE5Y2VlMDVmMzhjMzJlY2FlYzo3OmI0Mzg6YTlmNTdkMzY3Njg3ODgzN2Q2ZWMxZTc0MjY2Mjk5YmRkM2NjYzQ1Njg3YmFkM2JkZDdlMTEwMTMyNTI2MzA4YjpwOkY6Tg" TargetMode="External"/><Relationship Id="rId2" Type="http://schemas.openxmlformats.org/officeDocument/2006/relationships/hyperlink" Target="https://protect.checkpoint.com/v2/r01/___https:/data.census.gov/___.YXAzOmFnZWd1aWRlOmM6bzoxMzY4Y2U3MzJmZDA5YTE5Y2VlMDVmMzhjMzJlY2FlYzo3OmI3OWM6OTVkODJlZmRkOWExZjcxNjEzMjcxZTFiNjE1NTc2NjBkYmY2ZTk2OGE3ZmQ0YmE1ZGJjYWJkNGFjNTgwNjRmZjpwOkY6Tg" TargetMode="External"/><Relationship Id="rId1" Type="http://schemas.openxmlformats.org/officeDocument/2006/relationships/hyperlink" Target="https://protect.checkpoint.com/v2/r01/___https:/data.census.gov/___.YXAzOmFnZWd1aWRlOmM6bzoxMzY4Y2U3MzJmZDA5YTE5Y2VlMDVmMzhjMzJlY2FlYzo3OmI3OWM6OTVkODJlZmRkOWExZjcxNjEzMjcxZTFiNjE1NTc2NjBkYmY2ZTk2OGE3ZmQ0YmE1ZGJjYWJkNGFjNTgwNjRmZjpwOkY6Tg" TargetMode="External"/><Relationship Id="rId6" Type="http://schemas.openxmlformats.org/officeDocument/2006/relationships/hyperlink" Target="https://protect.checkpoint.com/v2/r01/___https:/data.census.gov/___.YXAzOmFnZWd1aWRlOmM6bzoxMzY4Y2U3MzJmZDA5YTE5Y2VlMDVmMzhjMzJlY2FlYzo3OmI3OWM6OTVkODJlZmRkOWExZjcxNjEzMjcxZTFiNjE1NTc2NjBkYmY2ZTk2OGE3ZmQ0YmE1ZGJjYWJkNGFjNTgwNjRmZjpwOkY6Tg" TargetMode="External"/><Relationship Id="rId5" Type="http://schemas.openxmlformats.org/officeDocument/2006/relationships/hyperlink" Target="https://protect.checkpoint.com/v2/r01/___https:/data.census.gov/___.YXAzOmFnZWd1aWRlOmM6bzoxMzY4Y2U3MzJmZDA5YTE5Y2VlMDVmMzhjMzJlY2FlYzo3OmI3OWM6OTVkODJlZmRkOWExZjcxNjEzMjcxZTFiNjE1NTc2NjBkYmY2ZTk2OGE3ZmQ0YmE1ZGJjYWJkNGFjNTgwNjRmZjpwOkY6Tg" TargetMode="External"/><Relationship Id="rId10" Type="http://schemas.openxmlformats.org/officeDocument/2006/relationships/drawing" Target="../drawings/drawing3.xml"/><Relationship Id="rId4" Type="http://schemas.openxmlformats.org/officeDocument/2006/relationships/hyperlink" Target="https://protect.checkpoint.com/v2/r01/___https:/data.census.gov/___.YXAzOmFnZWd1aWRlOmM6bzoxMzY4Y2U3MzJmZDA5YTE5Y2VlMDVmMzhjMzJlY2FlYzo3OmI3OWM6OTVkODJlZmRkOWExZjcxNjEzMjcxZTFiNjE1NTc2NjBkYmY2ZTk2OGE3ZmQ0YmE1ZGJjYWJkNGFjNTgwNjRmZjpwOkY6Tg" TargetMode="External"/><Relationship Id="rId9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protect.checkpoint.com/v2/r01/___https:/www.whitehouse.gov/wp-content/uploads/2020/03/Bulletin-20-01.pdf___.YXAzOmFnZWd1aWRlOmM6bzoxMzY4Y2U3MzJmZDA5YTE5Y2VlMDVmMzhjMzJlY2FlYzo3OjYxY2E6ZmZhOWZiZDAzMzE3ZjRmNjAxN2Y4NDcyYjUxZDIwOTZkNmM0MjZhNzhkZDVjMmE1ODA5MTEzY2UxYzE5NDEzNzpwOkY6Tg" TargetMode="External"/><Relationship Id="rId3" Type="http://schemas.openxmlformats.org/officeDocument/2006/relationships/hyperlink" Target="https://protect.checkpoint.com/v2/r01/___https:/data.census.gov/___.YXAzOmFnZWd1aWRlOmM6bzoxMzY4Y2U3MzJmZDA5YTE5Y2VlMDVmMzhjMzJlY2FlYzo3OjYwMjk6ZjA4YWMxOTg2NWU3MThjMDNhNTljYzY2YjE2ZTk3M2EzYTczNjFmNzIzNWRkZTE2OGQ3N2E2NGYxM2IxZmExNjpwOkY6Tg" TargetMode="External"/><Relationship Id="rId7" Type="http://schemas.openxmlformats.org/officeDocument/2006/relationships/hyperlink" Target="https://www2.census.gov/%20(Download:%20cc-est2019-alldata-17.csv)" TargetMode="External"/><Relationship Id="rId2" Type="http://schemas.openxmlformats.org/officeDocument/2006/relationships/hyperlink" Target="https://protect.checkpoint.com/v2/r01/___https:/data.census.gov/___.YXAzOmFnZWd1aWRlOmM6bzoxMzY4Y2U3MzJmZDA5YTE5Y2VlMDVmMzhjMzJlY2FlYzo3OjYwMjk6ZjA4YWMxOTg2NWU3MThjMDNhNTljYzY2YjE2ZTk3M2EzYTczNjFmNzIzNWRkZTE2OGQ3N2E2NGYxM2IxZmExNjpwOkY6Tg" TargetMode="External"/><Relationship Id="rId1" Type="http://schemas.openxmlformats.org/officeDocument/2006/relationships/hyperlink" Target="https://protect.checkpoint.com/v2/r01/___https:/data.census.gov/___.YXAzOmFnZWd1aWRlOmM6bzoxMzY4Y2U3MzJmZDA5YTE5Y2VlMDVmMzhjMzJlY2FlYzo3OjYwMjk6ZjA4YWMxOTg2NWU3MThjMDNhNTljYzY2YjE2ZTk3M2EzYTczNjFmNzIzNWRkZTE2OGQ3N2E2NGYxM2IxZmExNjpwOkY6Tg" TargetMode="External"/><Relationship Id="rId6" Type="http://schemas.openxmlformats.org/officeDocument/2006/relationships/hyperlink" Target="https://protect.checkpoint.com/v2/r01/___https:/data.census.gov/___.YXAzOmFnZWd1aWRlOmM6bzoxMzY4Y2U3MzJmZDA5YTE5Y2VlMDVmMzhjMzJlY2FlYzo3OjYwMjk6ZjA4YWMxOTg2NWU3MThjMDNhNTljYzY2YjE2ZTk3M2EzYTczNjFmNzIzNWRkZTE2OGQ3N2E2NGYxM2IxZmExNjpwOkY6Tg" TargetMode="External"/><Relationship Id="rId5" Type="http://schemas.openxmlformats.org/officeDocument/2006/relationships/hyperlink" Target="https://protect.checkpoint.com/v2/r01/___https:/data.census.gov/___.YXAzOmFnZWd1aWRlOmM6bzoxMzY4Y2U3MzJmZDA5YTE5Y2VlMDVmMzhjMzJlY2FlYzo3OjYwMjk6ZjA4YWMxOTg2NWU3MThjMDNhNTljYzY2YjE2ZTk3M2EzYTczNjFmNzIzNWRkZTE2OGQ3N2E2NGYxM2IxZmExNjpwOkY6Tg" TargetMode="External"/><Relationship Id="rId10" Type="http://schemas.openxmlformats.org/officeDocument/2006/relationships/drawing" Target="../drawings/drawing4.xml"/><Relationship Id="rId4" Type="http://schemas.openxmlformats.org/officeDocument/2006/relationships/hyperlink" Target="https://protect.checkpoint.com/v2/r01/___https:/data.census.gov/___.YXAzOmFnZWd1aWRlOmM6bzoxMzY4Y2U3MzJmZDA5YTE5Y2VlMDVmMzhjMzJlY2FlYzo3OjYwMjk6ZjA4YWMxOTg2NWU3MThjMDNhNTljYzY2YjE2ZTk3M2EzYTczNjFmNzIzNWRkZTE2OGQ3N2E2NGYxM2IxZmExNjpwOkY6Tg" TargetMode="External"/><Relationship Id="rId9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5.xml"/><Relationship Id="rId3" Type="http://schemas.openxmlformats.org/officeDocument/2006/relationships/hyperlink" Target="https://protect.checkpoint.com/v2/r01/___https:/data.census.gov/___.YXAzOmFnZWd1aWRlOmM6bzoxMzY4Y2U3MzJmZDA5YTE5Y2VlMDVmMzhjMzJlY2FlYzo3OmMwYTc6ODBlYzAyMzY3OGQ0NWRkMTEyYmRhMTNmMWU1OWYxMDRkOGMzZWY5ZTMwZjJiOGZkZmYyYmIzMmE0NGEyYmFiYTpwOkY6Tg" TargetMode="External"/><Relationship Id="rId7" Type="http://schemas.openxmlformats.org/officeDocument/2006/relationships/printerSettings" Target="../printerSettings/printerSettings5.bin"/><Relationship Id="rId2" Type="http://schemas.openxmlformats.org/officeDocument/2006/relationships/hyperlink" Target="https://protect.checkpoint.com/v2/r01/___https:/data.census.gov/___.YXAzOmFnZWd1aWRlOmM6bzoxMzY4Y2U3MzJmZDA5YTE5Y2VlMDVmMzhjMzJlY2FlYzo3OmMwYTc6ODBlYzAyMzY3OGQ0NWRkMTEyYmRhMTNmMWU1OWYxMDRkOGMzZWY5ZTMwZjJiOGZkZmYyYmIzMmE0NGEyYmFiYTpwOkY6Tg" TargetMode="External"/><Relationship Id="rId1" Type="http://schemas.openxmlformats.org/officeDocument/2006/relationships/hyperlink" Target="https://protect.checkpoint.com/v2/r01/___https:/data.census.gov/___.YXAzOmFnZWd1aWRlOmM6bzoxMzY4Y2U3MzJmZDA5YTE5Y2VlMDVmMzhjMzJlY2FlYzo3OmMwYTc6ODBlYzAyMzY3OGQ0NWRkMTEyYmRhMTNmMWU1OWYxMDRkOGMzZWY5ZTMwZjJiOGZkZmYyYmIzMmE0NGEyYmFiYTpwOkY6Tg" TargetMode="External"/><Relationship Id="rId6" Type="http://schemas.openxmlformats.org/officeDocument/2006/relationships/hyperlink" Target="https://protect.checkpoint.com/v2/r01/___https:/data.census.gov/___.YXAzOmFnZWd1aWRlOmM6bzoxMzY4Y2U3MzJmZDA5YTE5Y2VlMDVmMzhjMzJlY2FlYzo3OmMwYTc6ODBlYzAyMzY3OGQ0NWRkMTEyYmRhMTNmMWU1OWYxMDRkOGMzZWY5ZTMwZjJiOGZkZmYyYmIzMmE0NGEyYmFiYTpwOkY6Tg" TargetMode="External"/><Relationship Id="rId5" Type="http://schemas.openxmlformats.org/officeDocument/2006/relationships/hyperlink" Target="https://protect.checkpoint.com/v2/r01/___https:/data.census.gov/___.YXAzOmFnZWd1aWRlOmM6bzoxMzY4Y2U3MzJmZDA5YTE5Y2VlMDVmMzhjMzJlY2FlYzo3OmMwYTc6ODBlYzAyMzY3OGQ0NWRkMTEyYmRhMTNmMWU1OWYxMDRkOGMzZWY5ZTMwZjJiOGZkZmYyYmIzMmE0NGEyYmFiYTpwOkY6Tg" TargetMode="External"/><Relationship Id="rId4" Type="http://schemas.openxmlformats.org/officeDocument/2006/relationships/hyperlink" Target="https://protect.checkpoint.com/v2/r01/___https:/data.census.gov/___.YXAzOmFnZWd1aWRlOmM6bzoxMzY4Y2U3MzJmZDA5YTE5Y2VlMDVmMzhjMzJlY2FlYzo3OmMwYTc6ODBlYzAyMzY3OGQ0NWRkMTEyYmRhMTNmMWU1OWYxMDRkOGMzZWY5ZTMwZjJiOGZkZmYyYmIzMmE0NGEyYmFiYTpwOkY6Tg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08EED-0EAE-41B2-A1C9-90771E3BE45B}">
  <sheetPr codeName="Sheet1">
    <pageSetUpPr fitToPage="1"/>
  </sheetPr>
  <dimension ref="A1:AA97"/>
  <sheetViews>
    <sheetView showGridLines="0" showRowColHeaders="0" tabSelected="1" zoomScale="115" zoomScaleNormal="115" workbookViewId="0">
      <pane ySplit="3" topLeftCell="A4" activePane="bottomLeft" state="frozen"/>
      <selection pane="bottomLeft" activeCell="J17" sqref="J17"/>
    </sheetView>
  </sheetViews>
  <sheetFormatPr defaultColWidth="0" defaultRowHeight="14.5" zeroHeight="1" x14ac:dyDescent="0.35"/>
  <cols>
    <col min="1" max="2" width="2.7265625" style="2" customWidth="1"/>
    <col min="3" max="3" width="26.7265625" style="2" customWidth="1"/>
    <col min="4" max="10" width="14.7265625" style="2" customWidth="1"/>
    <col min="11" max="12" width="2.54296875" style="2" customWidth="1"/>
    <col min="13" max="13" width="10.54296875" style="2" customWidth="1"/>
    <col min="14" max="15" width="14.7265625" style="2" customWidth="1"/>
    <col min="16" max="16" width="2.7265625" style="2" customWidth="1"/>
    <col min="17" max="17" width="14.7265625" style="2" hidden="1" customWidth="1"/>
    <col min="18" max="18" width="14.7265625" hidden="1" customWidth="1"/>
    <col min="19" max="16384" width="14.7265625" style="2" hidden="1"/>
  </cols>
  <sheetData>
    <row r="1" spans="2:18" x14ac:dyDescent="0.35">
      <c r="R1" s="2"/>
    </row>
    <row r="2" spans="2:18" customFormat="1" ht="39.75" customHeight="1" x14ac:dyDescent="0.35">
      <c r="B2" s="56"/>
      <c r="C2" s="57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</row>
    <row r="3" spans="2:18" s="4" customFormat="1" ht="15" thickBot="1" x14ac:dyDescent="0.4"/>
    <row r="4" spans="2:18" s="35" customFormat="1" ht="8.15" customHeight="1" x14ac:dyDescent="0.35"/>
    <row r="5" spans="2:18" ht="8.15" customHeight="1" x14ac:dyDescent="0.35">
      <c r="R5" s="2"/>
    </row>
    <row r="6" spans="2:18" ht="18.5" x14ac:dyDescent="0.45">
      <c r="F6" s="175" t="s">
        <v>278</v>
      </c>
      <c r="G6" s="175"/>
      <c r="H6" s="175"/>
      <c r="I6" s="89">
        <v>2</v>
      </c>
      <c r="R6" s="2"/>
    </row>
    <row r="7" spans="2:18" s="4" customFormat="1" ht="15" thickBot="1" x14ac:dyDescent="0.4"/>
    <row r="8" spans="2:18" ht="15" thickBot="1" x14ac:dyDescent="0.4">
      <c r="R8" s="2"/>
    </row>
    <row r="9" spans="2:18" ht="29" thickBot="1" x14ac:dyDescent="0.7">
      <c r="B9" s="167" t="str">
        <f>IFERROR(UPPER(_xlfn.XLOOKUP($I$6,DATA!$B$4:$B$16,DATA!$C$4:$C$16)),"Select Planning &amp; Service Area")</f>
        <v>AGEGUIDE // NORTHEASTERN ILLINOIS AREA AGENCY ON AGING</v>
      </c>
      <c r="C9" s="168"/>
      <c r="D9" s="168"/>
      <c r="E9" s="168"/>
      <c r="F9" s="168"/>
      <c r="G9" s="168"/>
      <c r="H9" s="168"/>
      <c r="I9" s="168"/>
      <c r="J9" s="168"/>
      <c r="K9" s="168"/>
      <c r="L9" s="168"/>
      <c r="M9" s="168"/>
      <c r="N9" s="168"/>
      <c r="O9" s="169"/>
      <c r="R9" s="2"/>
    </row>
    <row r="10" spans="2:18" ht="24" thickBot="1" x14ac:dyDescent="0.6">
      <c r="B10" s="170" t="str">
        <f>IF(COUNTBLANK($I$6)=1,"","Planning &amp; Service Area: "&amp;TEXT($I$6,"00"))</f>
        <v>Planning &amp; Service Area: 02</v>
      </c>
      <c r="C10" s="171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71"/>
      <c r="O10" s="172"/>
      <c r="R10" s="2"/>
    </row>
    <row r="11" spans="2:18" x14ac:dyDescent="0.35">
      <c r="B11" s="43"/>
      <c r="C11" s="58"/>
      <c r="D11" s="58"/>
      <c r="E11" s="58"/>
      <c r="F11" s="58"/>
      <c r="G11" s="58"/>
      <c r="H11" s="58"/>
      <c r="I11" s="58"/>
      <c r="K11" s="38"/>
      <c r="L11" s="43"/>
      <c r="O11" s="39"/>
      <c r="R11" s="2"/>
    </row>
    <row r="12" spans="2:18" ht="20.149999999999999" customHeight="1" x14ac:dyDescent="0.45">
      <c r="B12" s="40"/>
      <c r="C12" s="53" t="s">
        <v>252</v>
      </c>
      <c r="D12" s="52"/>
      <c r="E12" s="52"/>
      <c r="F12" s="52"/>
      <c r="G12" s="54" t="s">
        <v>308</v>
      </c>
      <c r="H12" s="54" t="s">
        <v>354</v>
      </c>
      <c r="I12" s="54" t="s">
        <v>254</v>
      </c>
      <c r="J12" s="55" t="s">
        <v>253</v>
      </c>
      <c r="K12" s="46"/>
      <c r="L12" s="40"/>
      <c r="O12" s="39"/>
      <c r="R12" s="2"/>
    </row>
    <row r="13" spans="2:18" ht="18.5" x14ac:dyDescent="0.45">
      <c r="B13" s="40"/>
      <c r="C13" s="84" t="s">
        <v>242</v>
      </c>
      <c r="D13" s="62"/>
      <c r="E13" s="62"/>
      <c r="F13" s="62"/>
      <c r="G13" s="63">
        <f>_xlfn.IFNA(_xlfn.XLOOKUP($I$6,'FY26-23Est'!$B$6:$B$18,'FY26-23Est'!$F$6:$F$18),SUMIF('FY26-23Est'!$B$22:$B$125,"&gt;0",'FY26-23Est'!$E$22:$E$125))</f>
        <v>992307</v>
      </c>
      <c r="H13" s="63">
        <f>_xlfn.IFNA(_xlfn.XLOOKUP($I$6,'FY27-24Est'!$B$6:$B$18,'FY27-24Est'!$F$6:$F$18),SUMIF('FY27-24Est'!$B$22:$B$125,"&gt;0",'FY27-24Est'!$E$22:$E$125))</f>
        <v>1008597</v>
      </c>
      <c r="I13" s="63">
        <f>IFERROR(H13-G13,"")</f>
        <v>16290</v>
      </c>
      <c r="J13" s="64">
        <f t="shared" ref="J13:J18" si="0">IFERROR(H13/G13-1,"")</f>
        <v>1.6416290522993426E-2</v>
      </c>
      <c r="K13" s="47"/>
      <c r="L13" s="40"/>
      <c r="O13" s="39"/>
      <c r="R13" s="2"/>
    </row>
    <row r="14" spans="2:18" ht="18.5" x14ac:dyDescent="0.45">
      <c r="B14" s="40"/>
      <c r="C14" s="85" t="s">
        <v>243</v>
      </c>
      <c r="F14" s="65"/>
      <c r="G14" s="66">
        <f>_xlfn.IFNA(_xlfn.XLOOKUP($I$6,'FY26-23Est'!$B$6:$B$18,'FY26-23Est'!$F$6:$F$18),SUMIF('FY26-23Est'!$B$22:$B$125,"&gt;0",'FY26-23Est'!$F$22:$F$125))</f>
        <v>992307</v>
      </c>
      <c r="H14" s="66">
        <f>_xlfn.IFNA(_xlfn.XLOOKUP($I$6,'FY27-24Est'!$B$6:$B$18,'FY27-24Est'!$F$6:$F$18),SUMIF('FY27-24Est'!$B$22:$B$125,"&gt;0",'FY27-24Est'!$F$22:$F$125))</f>
        <v>1008597</v>
      </c>
      <c r="I14" s="66">
        <f t="shared" ref="I14:I18" si="1">IFERROR(H14-G14,"")</f>
        <v>16290</v>
      </c>
      <c r="J14" s="67">
        <f t="shared" si="0"/>
        <v>1.6416290522993426E-2</v>
      </c>
      <c r="K14" s="46"/>
      <c r="L14" s="40"/>
      <c r="O14" s="39"/>
      <c r="R14" s="2"/>
    </row>
    <row r="15" spans="2:18" ht="18.5" x14ac:dyDescent="0.45">
      <c r="B15" s="40"/>
      <c r="C15" s="86" t="s">
        <v>244</v>
      </c>
      <c r="D15" s="68"/>
      <c r="E15" s="68"/>
      <c r="F15" s="69"/>
      <c r="G15" s="70">
        <f>_xlfn.IFNA(_xlfn.XLOOKUP($I$6,'FY26-23Est'!$B$6:$B$18,'FY26-23Est'!$G$6:$G$18),SUMIF('FY26-23Est'!$B$22:$B$125,"&gt;0",'FY26-23Est'!$G$22:$G$125))</f>
        <v>751392</v>
      </c>
      <c r="H15" s="70">
        <f>_xlfn.IFNA(_xlfn.XLOOKUP($I$6,'FY27-24Est'!$B$6:$B$18,'FY27-24Est'!$G$6:$G$18),SUMIF('FY27-24Est'!$B$22:$B$125,"&gt;0",'FY27-24Est'!$G$22:$G$125))</f>
        <v>773569</v>
      </c>
      <c r="I15" s="70">
        <f t="shared" si="1"/>
        <v>22177</v>
      </c>
      <c r="J15" s="71">
        <f t="shared" si="0"/>
        <v>2.9514554320514419E-2</v>
      </c>
      <c r="K15" s="46"/>
      <c r="L15" s="40"/>
      <c r="O15" s="39"/>
      <c r="R15" s="2"/>
    </row>
    <row r="16" spans="2:18" ht="18.5" x14ac:dyDescent="0.45">
      <c r="B16" s="40"/>
      <c r="C16" s="86" t="s">
        <v>245</v>
      </c>
      <c r="D16" s="68"/>
      <c r="E16" s="68"/>
      <c r="F16" s="69"/>
      <c r="G16" s="70">
        <f>_xlfn.IFNA(_xlfn.XLOOKUP($I$6,'FY26-23Est'!$B$6:$B$18,'FY26-23Est'!$H$6:$H$18),SUMIF('FY26-23Est'!$B$22:$B$125,"&gt;0",'FY26-23Est'!$H$22:$H$125))</f>
        <v>531588</v>
      </c>
      <c r="H16" s="70">
        <f>_xlfn.IFNA(_xlfn.XLOOKUP($I$6,'FY27-24Est'!$B$6:$B$18,'FY27-24Est'!$H$6:$H$18),SUMIF('FY27-24Est'!$B$22:$B$125,"&gt;0",'FY27-24Est'!$H$22:$H$125))</f>
        <v>550729</v>
      </c>
      <c r="I16" s="70">
        <f t="shared" si="1"/>
        <v>19141</v>
      </c>
      <c r="J16" s="71">
        <f t="shared" si="0"/>
        <v>3.6007208590111084E-2</v>
      </c>
      <c r="K16" s="46"/>
      <c r="L16" s="40"/>
      <c r="O16" s="39"/>
      <c r="R16" s="2"/>
    </row>
    <row r="17" spans="2:27" ht="18.5" x14ac:dyDescent="0.45">
      <c r="B17" s="40"/>
      <c r="C17" s="86" t="s">
        <v>246</v>
      </c>
      <c r="D17" s="68"/>
      <c r="E17" s="68"/>
      <c r="F17" s="69"/>
      <c r="G17" s="70">
        <f>_xlfn.IFNA(_xlfn.XLOOKUP($I$6,'FY26-23Est'!$B$6:$B$18,'FY26-23Est'!$I$6:$I$18),SUMIF('FY26-23Est'!$B$22:$B$125,"&gt;0",'FY26-23Est'!$I$22:$I$125))</f>
        <v>208959</v>
      </c>
      <c r="H17" s="70">
        <f>_xlfn.IFNA(_xlfn.XLOOKUP($I$6,'FY27-24Est'!$B$6:$B$18,'FY27-24Est'!$I$6:$I$18),SUMIF('FY27-24Est'!$B$22:$B$125,"&gt;0",'FY27-24Est'!$I$22:$I$125))</f>
        <v>218610</v>
      </c>
      <c r="I17" s="70">
        <f t="shared" si="1"/>
        <v>9651</v>
      </c>
      <c r="J17" s="71">
        <f t="shared" si="0"/>
        <v>4.6186093922731208E-2</v>
      </c>
      <c r="K17" s="46"/>
      <c r="L17" s="40"/>
      <c r="O17" s="39"/>
      <c r="R17" s="2"/>
    </row>
    <row r="18" spans="2:27" ht="18.5" x14ac:dyDescent="0.45">
      <c r="B18" s="40"/>
      <c r="C18" s="85" t="s">
        <v>247</v>
      </c>
      <c r="F18" s="65"/>
      <c r="G18" s="72">
        <f>_xlfn.IFNA(_xlfn.XLOOKUP($I$6,'FY26-23Est'!$B$6:$B$18,'FY26-23Est'!$J$6:$J$18),SUMIF('FY26-23Est'!$B$22:$B$125,"&gt;0",'FY26-23Est'!$J$22:$J$125))</f>
        <v>57297</v>
      </c>
      <c r="H18" s="72">
        <f>_xlfn.IFNA(_xlfn.XLOOKUP($I$6,'FY27-24Est'!$B$6:$B$18,'FY27-24Est'!$J$6:$J$18),SUMIF('FY27-24Est'!$B$22:$B$125,"&gt;0",'FY27-24Est'!$J$22:$J$125))</f>
        <v>58681</v>
      </c>
      <c r="I18" s="72">
        <f t="shared" si="1"/>
        <v>1384</v>
      </c>
      <c r="J18" s="73">
        <f t="shared" si="0"/>
        <v>2.4154842312861025E-2</v>
      </c>
      <c r="K18" s="46"/>
      <c r="L18" s="40"/>
      <c r="O18" s="39"/>
      <c r="R18" s="2"/>
    </row>
    <row r="19" spans="2:27" ht="9" customHeight="1" x14ac:dyDescent="0.45">
      <c r="B19" s="40"/>
      <c r="C19" s="82"/>
      <c r="D19" s="74"/>
      <c r="E19" s="74"/>
      <c r="F19" s="74"/>
      <c r="G19" s="74"/>
      <c r="H19" s="74"/>
      <c r="I19" s="74"/>
      <c r="J19" s="75"/>
      <c r="K19" s="50"/>
      <c r="L19" s="40"/>
      <c r="O19" s="39"/>
      <c r="R19" s="2"/>
    </row>
    <row r="20" spans="2:27" ht="18.5" x14ac:dyDescent="0.45">
      <c r="B20" s="40"/>
      <c r="C20" s="84" t="s">
        <v>248</v>
      </c>
      <c r="D20" s="62"/>
      <c r="E20" s="62"/>
      <c r="F20" s="62"/>
      <c r="G20" s="63">
        <f>_xlfn.IFNA(_xlfn.XLOOKUP($I$6,'FY26-23Est'!$B$6:$B$18,'FY26-23Est'!$K$6:$K$18),SUMIF('FY26-23Est'!$B$22:$B$125,"&gt;0",'FY26-23Est'!$K$22:$K$125))</f>
        <v>48054</v>
      </c>
      <c r="H20" s="63">
        <f>_xlfn.IFNA(_xlfn.XLOOKUP($I$6,'FY27-24Est'!$B$6:$B$18,'FY27-24Est'!$K$6:$K$18),SUMIF('FY27-24Est'!$B$22:$B$125,"&gt;0",'FY27-24Est'!$K$22:$K$125))</f>
        <v>53825</v>
      </c>
      <c r="I20" s="76">
        <f>IFERROR(H20-G20,"")</f>
        <v>5771</v>
      </c>
      <c r="J20" s="64">
        <f>IFERROR(H20/G20-1,"")</f>
        <v>0.12009406084821239</v>
      </c>
      <c r="K20" s="47"/>
      <c r="L20" s="40"/>
      <c r="O20" s="39"/>
      <c r="R20" s="2"/>
    </row>
    <row r="21" spans="2:27" ht="9" customHeight="1" x14ac:dyDescent="0.45">
      <c r="B21" s="40"/>
      <c r="C21" s="83"/>
      <c r="D21" s="77"/>
      <c r="E21" s="77"/>
      <c r="F21" s="77"/>
      <c r="G21" s="77"/>
      <c r="H21" s="77"/>
      <c r="I21" s="78"/>
      <c r="J21" s="79"/>
      <c r="K21" s="50"/>
      <c r="L21" s="40"/>
      <c r="O21" s="39"/>
      <c r="R21" s="2"/>
    </row>
    <row r="22" spans="2:27" ht="18.5" x14ac:dyDescent="0.45">
      <c r="B22" s="40"/>
      <c r="C22" s="84" t="s">
        <v>249</v>
      </c>
      <c r="D22" s="62"/>
      <c r="E22" s="62"/>
      <c r="F22" s="62"/>
      <c r="G22" s="63">
        <f>_xlfn.IFNA(_xlfn.XLOOKUP($I$6,'FY26-23Est'!$B$6:$B$18,'FY26-23Est'!$L$6:$L$18),SUMIF('FY26-23Est'!$B$22:$B$125,"&gt;0",'FY26-23Est'!$L$22:$L$125))</f>
        <v>172244</v>
      </c>
      <c r="H22" s="63">
        <f>_xlfn.IFNA(_xlfn.XLOOKUP($I$6,'FY27-24Est'!$B$6:$B$18,'FY27-24Est'!$L$6:$L$18),SUMIF('FY27-24Est'!$B$22:$B$125,"&gt;0",'FY27-24Est'!$L$22:$L$125))</f>
        <v>183810</v>
      </c>
      <c r="I22" s="76">
        <f>IFERROR(H22-G22,"")</f>
        <v>11566</v>
      </c>
      <c r="J22" s="64">
        <f>IFERROR(H22/G22-1,"")</f>
        <v>6.7148928264554986E-2</v>
      </c>
      <c r="K22" s="47"/>
      <c r="L22" s="40"/>
      <c r="O22" s="39"/>
      <c r="R22" s="2"/>
    </row>
    <row r="23" spans="2:27" ht="9" customHeight="1" x14ac:dyDescent="0.45">
      <c r="B23" s="40"/>
      <c r="C23" s="83"/>
      <c r="D23" s="77"/>
      <c r="E23" s="77"/>
      <c r="F23" s="77"/>
      <c r="G23" s="77"/>
      <c r="H23" s="77"/>
      <c r="I23" s="78"/>
      <c r="J23" s="79"/>
      <c r="K23" s="50"/>
      <c r="L23" s="40"/>
      <c r="O23" s="39"/>
      <c r="R23" s="2"/>
    </row>
    <row r="24" spans="2:27" ht="18.5" x14ac:dyDescent="0.45">
      <c r="B24" s="40"/>
      <c r="C24" s="84" t="s">
        <v>250</v>
      </c>
      <c r="D24" s="62"/>
      <c r="E24" s="62"/>
      <c r="F24" s="62"/>
      <c r="G24" s="63">
        <f>_xlfn.IFNA(_xlfn.XLOOKUP($I$6,'FY26-23Est'!$B$6:$B$18,'FY26-23Est'!$M$6:$M$18),SUMIF('FY26-23Est'!$B$22:$B$125,"&gt;0",'FY26-23Est'!$M$22:$M$125))</f>
        <v>150465</v>
      </c>
      <c r="H24" s="63">
        <f>_xlfn.IFNA(_xlfn.XLOOKUP($I$6,'FY27-24Est'!$B$6:$B$18,'FY27-24Est'!$M$6:$M$18),SUMIF('FY27-24Est'!$B$22:$B$125,"&gt;0",'FY27-24Est'!$M$22:$M$125))</f>
        <v>150465</v>
      </c>
      <c r="I24" s="76">
        <f>IFERROR(H24-G24,"")</f>
        <v>0</v>
      </c>
      <c r="J24" s="64">
        <f>IFERROR(H24/G24-1,"")</f>
        <v>0</v>
      </c>
      <c r="K24" s="47"/>
      <c r="L24" s="40"/>
      <c r="O24" s="39"/>
      <c r="R24" s="2"/>
    </row>
    <row r="25" spans="2:27" ht="9" customHeight="1" x14ac:dyDescent="0.45">
      <c r="B25" s="40"/>
      <c r="C25" s="83"/>
      <c r="D25" s="77"/>
      <c r="E25" s="77"/>
      <c r="F25" s="77"/>
      <c r="G25" s="77"/>
      <c r="H25" s="77"/>
      <c r="I25" s="77"/>
      <c r="J25" s="80"/>
      <c r="K25" s="51"/>
      <c r="L25" s="40"/>
      <c r="O25" s="39"/>
      <c r="R25" s="2"/>
    </row>
    <row r="26" spans="2:27" ht="18.5" x14ac:dyDescent="0.45">
      <c r="B26" s="40"/>
      <c r="C26" s="84" t="s">
        <v>251</v>
      </c>
      <c r="D26" s="62"/>
      <c r="E26" s="62"/>
      <c r="F26" s="62"/>
      <c r="G26" s="63">
        <f>_xlfn.IFNA(_xlfn.XLOOKUP($I$6,'FY26-23Est'!$B$6:$B$18,'FY26-23Est'!$N$6:$N$18),SUMIF('FY26-23Est'!$B$22:$B$125,"&gt;0",'FY26-23Est'!$N$22:$N$125))</f>
        <v>0</v>
      </c>
      <c r="H26" s="63">
        <f>_xlfn.IFNA(_xlfn.XLOOKUP($I$6,'FY27-24Est'!$B$6:$B$18,'FY27-24Est'!$N$6:$N$18),SUMIF('FY27-24Est'!$B$22:$B$125,"&gt;0",'FY27-24Est'!$N$22:$N$125))</f>
        <v>0</v>
      </c>
      <c r="I26" s="76">
        <f>IFERROR(H26-G26,"")</f>
        <v>0</v>
      </c>
      <c r="J26" s="64" t="str">
        <f>IFERROR(H26/G26-1,"")</f>
        <v/>
      </c>
      <c r="K26" s="49"/>
      <c r="L26" s="40"/>
      <c r="O26" s="39"/>
      <c r="R26" s="2"/>
    </row>
    <row r="27" spans="2:27" ht="18.5" x14ac:dyDescent="0.45">
      <c r="B27" s="40"/>
      <c r="C27" s="81" t="s">
        <v>255</v>
      </c>
      <c r="D27" s="176" t="str">
        <f>IFERROR(_xlfn.TEXTJOIN(", ",,_xlfn._xlws.FILTER('FY27-24Est'!$C$22:$C$125,'FY27-24Est'!$Q$22:$Q$125)),"No Rural Counties Found")</f>
        <v>No Rural Counties Found</v>
      </c>
      <c r="E27" s="176"/>
      <c r="F27" s="176"/>
      <c r="G27" s="176"/>
      <c r="H27" s="176"/>
      <c r="I27" s="176"/>
      <c r="J27" s="177"/>
      <c r="K27" s="48"/>
      <c r="L27" s="40"/>
      <c r="O27" s="39"/>
      <c r="R27" s="2"/>
    </row>
    <row r="28" spans="2:27" ht="18.5" x14ac:dyDescent="0.45">
      <c r="B28" s="45"/>
      <c r="C28" s="59"/>
      <c r="D28" s="178"/>
      <c r="E28" s="178"/>
      <c r="F28" s="178"/>
      <c r="G28" s="178"/>
      <c r="H28" s="178"/>
      <c r="I28" s="178"/>
      <c r="J28" s="179"/>
      <c r="K28" s="48"/>
      <c r="L28" s="40"/>
      <c r="O28" s="39"/>
      <c r="R28" s="2"/>
    </row>
    <row r="29" spans="2:27" ht="15" thickBot="1" x14ac:dyDescent="0.4">
      <c r="B29" s="44"/>
      <c r="C29" s="41"/>
      <c r="D29" s="41"/>
      <c r="E29" s="41"/>
      <c r="F29" s="41"/>
      <c r="G29" s="41"/>
      <c r="H29" s="41"/>
      <c r="I29" s="41"/>
      <c r="J29" s="41"/>
      <c r="K29" s="42"/>
      <c r="L29" s="44"/>
      <c r="M29" s="41"/>
      <c r="N29" s="41"/>
      <c r="O29" s="42"/>
      <c r="R29" s="2"/>
    </row>
    <row r="30" spans="2:27" x14ac:dyDescent="0.35">
      <c r="R30" s="2"/>
    </row>
    <row r="31" spans="2:27" ht="35.15" customHeight="1" thickBot="1" x14ac:dyDescent="0.4">
      <c r="B31" s="165" t="s">
        <v>26</v>
      </c>
      <c r="C31" s="166"/>
      <c r="D31" s="15" t="s">
        <v>1</v>
      </c>
      <c r="E31" s="15" t="s">
        <v>272</v>
      </c>
      <c r="F31" s="15" t="s">
        <v>273</v>
      </c>
      <c r="G31" s="15" t="s">
        <v>274</v>
      </c>
      <c r="H31" s="15" t="s">
        <v>275</v>
      </c>
      <c r="I31" s="15" t="s">
        <v>276</v>
      </c>
      <c r="J31" s="15" t="s">
        <v>277</v>
      </c>
      <c r="K31" s="180" t="s">
        <v>279</v>
      </c>
      <c r="L31" s="181"/>
      <c r="M31" s="182"/>
      <c r="N31" s="15" t="s">
        <v>280</v>
      </c>
      <c r="O31" s="15" t="s">
        <v>281</v>
      </c>
      <c r="R31" s="2"/>
      <c r="Z31" s="2" t="str">
        <f t="shared" ref="Z31:AA31" si="2">N31&amp;" "&amp;$Q$29</f>
        <v xml:space="preserve">LIVING ALONE POPULATION </v>
      </c>
      <c r="AA31" s="2" t="str">
        <f t="shared" si="2"/>
        <v xml:space="preserve">RURAL POPULATION </v>
      </c>
    </row>
    <row r="32" spans="2:27" x14ac:dyDescent="0.35">
      <c r="B32"/>
      <c r="C32" t="str" cm="1">
        <f t="array" ref="C32:C39">IFERROR(_xlfn._xlws.FILTER('FY27-24Est'!$C$22:$C$125,'FY27-24Est'!$P$22:$P$125),"")</f>
        <v>DuPage</v>
      </c>
      <c r="D32" s="60">
        <f>_xlfn.IFNA(_xlfn.XLOOKUP($C32,'FY27-24Est'!$C$22:$C$125,'FY27-24Est'!E$22:E$125),"")</f>
        <v>930024</v>
      </c>
      <c r="E32" s="60">
        <f>_xlfn.IFNA(_xlfn.XLOOKUP($C32,'FY27-24Est'!$C$22:$C$125,'FY27-24Est'!F$22:F$125),"")</f>
        <v>286112</v>
      </c>
      <c r="F32" s="60">
        <f>_xlfn.IFNA(_xlfn.XLOOKUP($C32,'FY27-24Est'!$C$22:$C$125,'FY27-24Est'!G$22:G$125),"")</f>
        <v>222649</v>
      </c>
      <c r="G32" s="60">
        <f>_xlfn.IFNA(_xlfn.XLOOKUP($C32,'FY27-24Est'!$C$22:$C$125,'FY27-24Est'!H$22:H$125),"")</f>
        <v>161240</v>
      </c>
      <c r="H32" s="60">
        <f>_xlfn.IFNA(_xlfn.XLOOKUP($C32,'FY27-24Est'!$C$22:$C$125,'FY27-24Est'!I$22:I$125),"")</f>
        <v>65155</v>
      </c>
      <c r="I32" s="60">
        <f>_xlfn.IFNA(_xlfn.XLOOKUP($C32,'FY27-24Est'!$C$22:$C$125,'FY27-24Est'!J$22:J$125),"")</f>
        <v>18271</v>
      </c>
      <c r="J32" s="61">
        <f>_xlfn.IFNA(_xlfn.XLOOKUP($C32,'FY27-24Est'!$C$22:$C$125,'FY27-24Est'!K$22:K$125),"")</f>
        <v>15451</v>
      </c>
      <c r="K32" s="164">
        <f>_xlfn.IFNA(_xlfn.XLOOKUP($C32,'FY27-24Est'!$C$22:$C$125,'FY27-24Est'!L$22:L$125),"")</f>
        <v>53845</v>
      </c>
      <c r="L32" s="164">
        <f>_xlfn.IFNA(_xlfn.XLOOKUP($C32,'FY27-24Est'!$C$22:$C$125,'FY27-24Est'!M$22:M$125),"")</f>
        <v>44710</v>
      </c>
      <c r="M32" s="164" t="str">
        <f>_xlfn.IFNA(_xlfn.XLOOKUP($C32,'FY27-24Est'!$C$22:$C$125,'FY27-24Est'!N$22:N$125),"")</f>
        <v/>
      </c>
      <c r="N32" s="60">
        <f>_xlfn.IFNA(_xlfn.XLOOKUP($C32,'FY27-24Est'!$C$22:$C$125,'FY27-24Est'!M$22:M$125),"")</f>
        <v>44710</v>
      </c>
      <c r="O32" s="61" t="str">
        <f>_xlfn.IFNA(_xlfn.XLOOKUP($C32,'FY27-24Est'!$C$22:$C$125,'FY27-24Est'!N$22:N$125),"")</f>
        <v/>
      </c>
      <c r="R32" s="2"/>
    </row>
    <row r="33" spans="1:15" customFormat="1" x14ac:dyDescent="0.35">
      <c r="C33" t="str">
        <v>Grundy</v>
      </c>
      <c r="D33" s="60">
        <f>_xlfn.IFNA(_xlfn.XLOOKUP($C33,'FY27-24Est'!$C$22:$C$125,'FY27-24Est'!E$22:E$125),"")</f>
        <v>53219</v>
      </c>
      <c r="E33" s="60">
        <f>_xlfn.IFNA(_xlfn.XLOOKUP($C33,'FY27-24Est'!$C$22:$C$125,'FY27-24Est'!F$22:F$125),"")</f>
        <v>14832</v>
      </c>
      <c r="F33" s="60">
        <f>_xlfn.IFNA(_xlfn.XLOOKUP($C33,'FY27-24Est'!$C$22:$C$125,'FY27-24Est'!G$22:G$125),"")</f>
        <v>11237</v>
      </c>
      <c r="G33" s="60">
        <f>_xlfn.IFNA(_xlfn.XLOOKUP($C33,'FY27-24Est'!$C$22:$C$125,'FY27-24Est'!H$22:H$125),"")</f>
        <v>8031</v>
      </c>
      <c r="H33" s="60">
        <f>_xlfn.IFNA(_xlfn.XLOOKUP($C33,'FY27-24Est'!$C$22:$C$125,'FY27-24Est'!I$22:I$125),"")</f>
        <v>3100</v>
      </c>
      <c r="I33" s="1">
        <f>_xlfn.IFNA(_xlfn.XLOOKUP($C33,'FY27-24Est'!$C$22:$C$125,'FY27-24Est'!J$22:J$125),"")</f>
        <v>961</v>
      </c>
      <c r="J33" s="61">
        <f>_xlfn.IFNA(_xlfn.XLOOKUP($C33,'FY27-24Est'!$C$22:$C$125,'FY27-24Est'!K$22:K$125),"")</f>
        <v>506</v>
      </c>
      <c r="K33" s="164">
        <f>_xlfn.IFNA(_xlfn.XLOOKUP($C33,'FY27-24Est'!$C$22:$C$125,'FY27-24Est'!L$22:L$125),"")</f>
        <v>857</v>
      </c>
      <c r="L33" s="164">
        <f>_xlfn.IFNA(_xlfn.XLOOKUP($C33,'FY27-24Est'!$C$22:$C$125,'FY27-24Est'!M$22:M$125),"")</f>
        <v>2655</v>
      </c>
      <c r="M33" s="164" t="str">
        <f>_xlfn.IFNA(_xlfn.XLOOKUP($C33,'FY27-24Est'!$C$22:$C$125,'FY27-24Est'!N$22:N$125),"")</f>
        <v/>
      </c>
      <c r="N33" s="60">
        <f>_xlfn.IFNA(_xlfn.XLOOKUP($C33,'FY27-24Est'!$C$22:$C$125,'FY27-24Est'!M$22:M$125),"")</f>
        <v>2655</v>
      </c>
      <c r="O33" s="61" t="str">
        <f>_xlfn.IFNA(_xlfn.XLOOKUP($C33,'FY27-24Est'!$C$22:$C$125,'FY27-24Est'!N$22:N$125),"")</f>
        <v/>
      </c>
    </row>
    <row r="34" spans="1:15" customFormat="1" x14ac:dyDescent="0.35">
      <c r="A34" s="2"/>
      <c r="C34" t="str">
        <v>Kane</v>
      </c>
      <c r="D34" s="60">
        <f>_xlfn.IFNA(_xlfn.XLOOKUP($C34,'FY27-24Est'!$C$22:$C$125,'FY27-24Est'!E$22:E$125),"")</f>
        <v>517255</v>
      </c>
      <c r="E34" s="60">
        <f>_xlfn.IFNA(_xlfn.XLOOKUP($C34,'FY27-24Est'!$C$22:$C$125,'FY27-24Est'!F$22:F$125),"")</f>
        <v>146876</v>
      </c>
      <c r="F34" s="60">
        <f>_xlfn.IFNA(_xlfn.XLOOKUP($C34,'FY27-24Est'!$C$22:$C$125,'FY27-24Est'!G$22:G$125),"")</f>
        <v>112583</v>
      </c>
      <c r="G34" s="60">
        <f>_xlfn.IFNA(_xlfn.XLOOKUP($C34,'FY27-24Est'!$C$22:$C$125,'FY27-24Est'!H$22:H$125),"")</f>
        <v>80391</v>
      </c>
      <c r="H34" s="60">
        <f>_xlfn.IFNA(_xlfn.XLOOKUP($C34,'FY27-24Est'!$C$22:$C$125,'FY27-24Est'!I$22:I$125),"")</f>
        <v>32138</v>
      </c>
      <c r="I34" s="1">
        <f>_xlfn.IFNA(_xlfn.XLOOKUP($C34,'FY27-24Est'!$C$22:$C$125,'FY27-24Est'!J$22:J$125),"")</f>
        <v>8325</v>
      </c>
      <c r="J34" s="61">
        <f>_xlfn.IFNA(_xlfn.XLOOKUP($C34,'FY27-24Est'!$C$22:$C$125,'FY27-24Est'!K$22:K$125),"")</f>
        <v>7775</v>
      </c>
      <c r="K34" s="164">
        <f>_xlfn.IFNA(_xlfn.XLOOKUP($C34,'FY27-24Est'!$C$22:$C$125,'FY27-24Est'!L$22:L$125),"")</f>
        <v>29913</v>
      </c>
      <c r="L34" s="164">
        <f>_xlfn.IFNA(_xlfn.XLOOKUP($C34,'FY27-24Est'!$C$22:$C$125,'FY27-24Est'!M$22:M$125),"")</f>
        <v>22100</v>
      </c>
      <c r="M34" s="164" t="str">
        <f>_xlfn.IFNA(_xlfn.XLOOKUP($C34,'FY27-24Est'!$C$22:$C$125,'FY27-24Est'!N$22:N$125),"")</f>
        <v/>
      </c>
      <c r="N34" s="60">
        <f>_xlfn.IFNA(_xlfn.XLOOKUP($C34,'FY27-24Est'!$C$22:$C$125,'FY27-24Est'!M$22:M$125),"")</f>
        <v>22100</v>
      </c>
      <c r="O34" s="61" t="str">
        <f>_xlfn.IFNA(_xlfn.XLOOKUP($C34,'FY27-24Est'!$C$22:$C$125,'FY27-24Est'!N$22:N$125),"")</f>
        <v/>
      </c>
    </row>
    <row r="35" spans="1:15" customFormat="1" x14ac:dyDescent="0.35">
      <c r="C35" t="str">
        <v>Kankakee</v>
      </c>
      <c r="D35" s="60">
        <f>_xlfn.IFNA(_xlfn.XLOOKUP($C35,'FY27-24Est'!$C$22:$C$125,'FY27-24Est'!E$22:E$125),"")</f>
        <v>106635</v>
      </c>
      <c r="E35" s="60">
        <f>_xlfn.IFNA(_xlfn.XLOOKUP($C35,'FY27-24Est'!$C$22:$C$125,'FY27-24Est'!F$22:F$125),"")</f>
        <v>32860</v>
      </c>
      <c r="F35" s="60">
        <f>_xlfn.IFNA(_xlfn.XLOOKUP($C35,'FY27-24Est'!$C$22:$C$125,'FY27-24Est'!G$22:G$125),"")</f>
        <v>26902</v>
      </c>
      <c r="G35" s="60">
        <f>_xlfn.IFNA(_xlfn.XLOOKUP($C35,'FY27-24Est'!$C$22:$C$125,'FY27-24Est'!H$22:H$125),"")</f>
        <v>19030</v>
      </c>
      <c r="H35" s="60">
        <f>_xlfn.IFNA(_xlfn.XLOOKUP($C35,'FY27-24Est'!$C$22:$C$125,'FY27-24Est'!I$22:I$125),"")</f>
        <v>7876</v>
      </c>
      <c r="I35" s="1">
        <f>_xlfn.IFNA(_xlfn.XLOOKUP($C35,'FY27-24Est'!$C$22:$C$125,'FY27-24Est'!J$22:J$125),"")</f>
        <v>1836</v>
      </c>
      <c r="J35" s="61">
        <f>_xlfn.IFNA(_xlfn.XLOOKUP($C35,'FY27-24Est'!$C$22:$C$125,'FY27-24Est'!K$22:K$125),"")</f>
        <v>2531</v>
      </c>
      <c r="K35" s="164">
        <f>_xlfn.IFNA(_xlfn.XLOOKUP($C35,'FY27-24Est'!$C$22:$C$125,'FY27-24Est'!L$22:L$125),"")</f>
        <v>4675</v>
      </c>
      <c r="L35" s="164">
        <f>_xlfn.IFNA(_xlfn.XLOOKUP($C35,'FY27-24Est'!$C$22:$C$125,'FY27-24Est'!M$22:M$125),"")</f>
        <v>6380</v>
      </c>
      <c r="M35" s="164" t="str">
        <f>_xlfn.IFNA(_xlfn.XLOOKUP($C35,'FY27-24Est'!$C$22:$C$125,'FY27-24Est'!N$22:N$125),"")</f>
        <v/>
      </c>
      <c r="N35" s="60">
        <f>_xlfn.IFNA(_xlfn.XLOOKUP($C35,'FY27-24Est'!$C$22:$C$125,'FY27-24Est'!M$22:M$125),"")</f>
        <v>6380</v>
      </c>
      <c r="O35" s="61" t="str">
        <f>_xlfn.IFNA(_xlfn.XLOOKUP($C35,'FY27-24Est'!$C$22:$C$125,'FY27-24Est'!N$22:N$125),"")</f>
        <v/>
      </c>
    </row>
    <row r="36" spans="1:15" customFormat="1" x14ac:dyDescent="0.35">
      <c r="A36" s="2"/>
      <c r="C36" t="str">
        <v>Kendall</v>
      </c>
      <c r="D36" s="60">
        <f>_xlfn.IFNA(_xlfn.XLOOKUP($C36,'FY27-24Est'!$C$22:$C$125,'FY27-24Est'!E$22:E$125),"")</f>
        <v>137675</v>
      </c>
      <c r="E36" s="60">
        <f>_xlfn.IFNA(_xlfn.XLOOKUP($C36,'FY27-24Est'!$C$22:$C$125,'FY27-24Est'!F$22:F$125),"")</f>
        <v>29800</v>
      </c>
      <c r="F36" s="60">
        <f>_xlfn.IFNA(_xlfn.XLOOKUP($C36,'FY27-24Est'!$C$22:$C$125,'FY27-24Est'!G$22:G$125),"")</f>
        <v>21679</v>
      </c>
      <c r="G36" s="60">
        <f>_xlfn.IFNA(_xlfn.XLOOKUP($C36,'FY27-24Est'!$C$22:$C$125,'FY27-24Est'!H$22:H$125),"")</f>
        <v>15466</v>
      </c>
      <c r="H36" s="60">
        <f>_xlfn.IFNA(_xlfn.XLOOKUP($C36,'FY27-24Est'!$C$22:$C$125,'FY27-24Est'!I$22:I$125),"")</f>
        <v>5699</v>
      </c>
      <c r="I36" s="1">
        <f>_xlfn.IFNA(_xlfn.XLOOKUP($C36,'FY27-24Est'!$C$22:$C$125,'FY27-24Est'!J$22:J$125),"")</f>
        <v>1277</v>
      </c>
      <c r="J36" s="61">
        <f>_xlfn.IFNA(_xlfn.XLOOKUP($C36,'FY27-24Est'!$C$22:$C$125,'FY27-24Est'!K$22:K$125),"")</f>
        <v>873</v>
      </c>
      <c r="K36" s="164">
        <f>_xlfn.IFNA(_xlfn.XLOOKUP($C36,'FY27-24Est'!$C$22:$C$125,'FY27-24Est'!L$22:L$125),"")</f>
        <v>5128</v>
      </c>
      <c r="L36" s="164">
        <f>_xlfn.IFNA(_xlfn.XLOOKUP($C36,'FY27-24Est'!$C$22:$C$125,'FY27-24Est'!M$22:M$125),"")</f>
        <v>3480</v>
      </c>
      <c r="M36" s="164" t="str">
        <f>_xlfn.IFNA(_xlfn.XLOOKUP($C36,'FY27-24Est'!$C$22:$C$125,'FY27-24Est'!N$22:N$125),"")</f>
        <v/>
      </c>
      <c r="N36" s="60">
        <f>_xlfn.IFNA(_xlfn.XLOOKUP($C36,'FY27-24Est'!$C$22:$C$125,'FY27-24Est'!M$22:M$125),"")</f>
        <v>3480</v>
      </c>
      <c r="O36" s="61" t="str">
        <f>_xlfn.IFNA(_xlfn.XLOOKUP($C36,'FY27-24Est'!$C$22:$C$125,'FY27-24Est'!N$22:N$125),"")</f>
        <v/>
      </c>
    </row>
    <row r="37" spans="1:15" customFormat="1" x14ac:dyDescent="0.35">
      <c r="C37" t="str">
        <v>Lake</v>
      </c>
      <c r="D37" s="60">
        <f>_xlfn.IFNA(_xlfn.XLOOKUP($C37,'FY27-24Est'!$C$22:$C$125,'FY27-24Est'!E$22:E$125),"")</f>
        <v>714223</v>
      </c>
      <c r="E37" s="60">
        <f>_xlfn.IFNA(_xlfn.XLOOKUP($C37,'FY27-24Est'!$C$22:$C$125,'FY27-24Est'!F$22:F$125),"")</f>
        <v>207889</v>
      </c>
      <c r="F37" s="60">
        <f>_xlfn.IFNA(_xlfn.XLOOKUP($C37,'FY27-24Est'!$C$22:$C$125,'FY27-24Est'!G$22:G$125),"")</f>
        <v>159165</v>
      </c>
      <c r="G37" s="60">
        <f>_xlfn.IFNA(_xlfn.XLOOKUP($C37,'FY27-24Est'!$C$22:$C$125,'FY27-24Est'!H$22:H$125),"")</f>
        <v>112792</v>
      </c>
      <c r="H37" s="60">
        <f>_xlfn.IFNA(_xlfn.XLOOKUP($C37,'FY27-24Est'!$C$22:$C$125,'FY27-24Est'!I$22:I$125),"")</f>
        <v>44894</v>
      </c>
      <c r="I37" s="1">
        <f>_xlfn.IFNA(_xlfn.XLOOKUP($C37,'FY27-24Est'!$C$22:$C$125,'FY27-24Est'!J$22:J$125),"")</f>
        <v>12636</v>
      </c>
      <c r="J37" s="61">
        <f>_xlfn.IFNA(_xlfn.XLOOKUP($C37,'FY27-24Est'!$C$22:$C$125,'FY27-24Est'!K$22:K$125),"")</f>
        <v>11959</v>
      </c>
      <c r="K37" s="164">
        <f>_xlfn.IFNA(_xlfn.XLOOKUP($C37,'FY27-24Est'!$C$22:$C$125,'FY27-24Est'!L$22:L$125),"")</f>
        <v>40845</v>
      </c>
      <c r="L37" s="164">
        <f>_xlfn.IFNA(_xlfn.XLOOKUP($C37,'FY27-24Est'!$C$22:$C$125,'FY27-24Est'!M$22:M$125),"")</f>
        <v>31970</v>
      </c>
      <c r="M37" s="164" t="str">
        <f>_xlfn.IFNA(_xlfn.XLOOKUP($C37,'FY27-24Est'!$C$22:$C$125,'FY27-24Est'!N$22:N$125),"")</f>
        <v/>
      </c>
      <c r="N37" s="60">
        <f>_xlfn.IFNA(_xlfn.XLOOKUP($C37,'FY27-24Est'!$C$22:$C$125,'FY27-24Est'!M$22:M$125),"")</f>
        <v>31970</v>
      </c>
      <c r="O37" s="61" t="str">
        <f>_xlfn.IFNA(_xlfn.XLOOKUP($C37,'FY27-24Est'!$C$22:$C$125,'FY27-24Est'!N$22:N$125),"")</f>
        <v/>
      </c>
    </row>
    <row r="38" spans="1:15" customFormat="1" x14ac:dyDescent="0.35">
      <c r="A38" s="2"/>
      <c r="C38" t="str">
        <v>McHenry</v>
      </c>
      <c r="D38" s="60">
        <f>_xlfn.IFNA(_xlfn.XLOOKUP($C38,'FY27-24Est'!$C$22:$C$125,'FY27-24Est'!E$22:E$125),"")</f>
        <v>312591</v>
      </c>
      <c r="E38" s="60">
        <f>_xlfn.IFNA(_xlfn.XLOOKUP($C38,'FY27-24Est'!$C$22:$C$125,'FY27-24Est'!F$22:F$125),"")</f>
        <v>96774</v>
      </c>
      <c r="F38" s="60">
        <f>_xlfn.IFNA(_xlfn.XLOOKUP($C38,'FY27-24Est'!$C$22:$C$125,'FY27-24Est'!G$22:G$125),"")</f>
        <v>72974</v>
      </c>
      <c r="G38" s="60">
        <f>_xlfn.IFNA(_xlfn.XLOOKUP($C38,'FY27-24Est'!$C$22:$C$125,'FY27-24Est'!H$22:H$125),"")</f>
        <v>51512</v>
      </c>
      <c r="H38" s="60">
        <f>_xlfn.IFNA(_xlfn.XLOOKUP($C38,'FY27-24Est'!$C$22:$C$125,'FY27-24Est'!I$22:I$125),"")</f>
        <v>19823</v>
      </c>
      <c r="I38" s="1">
        <f>_xlfn.IFNA(_xlfn.XLOOKUP($C38,'FY27-24Est'!$C$22:$C$125,'FY27-24Est'!J$22:J$125),"")</f>
        <v>5121</v>
      </c>
      <c r="J38" s="61">
        <f>_xlfn.IFNA(_xlfn.XLOOKUP($C38,'FY27-24Est'!$C$22:$C$125,'FY27-24Est'!K$22:K$125),"")</f>
        <v>4530</v>
      </c>
      <c r="K38" s="164">
        <f>_xlfn.IFNA(_xlfn.XLOOKUP($C38,'FY27-24Est'!$C$22:$C$125,'FY27-24Est'!L$22:L$125),"")</f>
        <v>8182</v>
      </c>
      <c r="L38" s="164">
        <f>_xlfn.IFNA(_xlfn.XLOOKUP($C38,'FY27-24Est'!$C$22:$C$125,'FY27-24Est'!M$22:M$125),"")</f>
        <v>13700</v>
      </c>
      <c r="M38" s="164" t="str">
        <f>_xlfn.IFNA(_xlfn.XLOOKUP($C38,'FY27-24Est'!$C$22:$C$125,'FY27-24Est'!N$22:N$125),"")</f>
        <v/>
      </c>
      <c r="N38" s="60">
        <f>_xlfn.IFNA(_xlfn.XLOOKUP($C38,'FY27-24Est'!$C$22:$C$125,'FY27-24Est'!M$22:M$125),"")</f>
        <v>13700</v>
      </c>
      <c r="O38" s="61" t="str">
        <f>_xlfn.IFNA(_xlfn.XLOOKUP($C38,'FY27-24Est'!$C$22:$C$125,'FY27-24Est'!N$22:N$125),"")</f>
        <v/>
      </c>
    </row>
    <row r="39" spans="1:15" customFormat="1" x14ac:dyDescent="0.35">
      <c r="C39" t="str">
        <v>Will</v>
      </c>
      <c r="D39" s="60">
        <f>_xlfn.IFNA(_xlfn.XLOOKUP($C39,'FY27-24Est'!$C$22:$C$125,'FY27-24Est'!E$22:E$125),"")</f>
        <v>701462</v>
      </c>
      <c r="E39" s="60">
        <f>_xlfn.IFNA(_xlfn.XLOOKUP($C39,'FY27-24Est'!$C$22:$C$125,'FY27-24Est'!F$22:F$125),"")</f>
        <v>193454</v>
      </c>
      <c r="F39" s="60">
        <f>_xlfn.IFNA(_xlfn.XLOOKUP($C39,'FY27-24Est'!$C$22:$C$125,'FY27-24Est'!G$22:G$125),"")</f>
        <v>146380</v>
      </c>
      <c r="G39" s="60">
        <f>_xlfn.IFNA(_xlfn.XLOOKUP($C39,'FY27-24Est'!$C$22:$C$125,'FY27-24Est'!H$22:H$125),"")</f>
        <v>102267</v>
      </c>
      <c r="H39" s="60">
        <f>_xlfn.IFNA(_xlfn.XLOOKUP($C39,'FY27-24Est'!$C$22:$C$125,'FY27-24Est'!I$22:I$125),"")</f>
        <v>39925</v>
      </c>
      <c r="I39" s="1">
        <f>_xlfn.IFNA(_xlfn.XLOOKUP($C39,'FY27-24Est'!$C$22:$C$125,'FY27-24Est'!J$22:J$125),"")</f>
        <v>10254</v>
      </c>
      <c r="J39" s="61">
        <f>_xlfn.IFNA(_xlfn.XLOOKUP($C39,'FY27-24Est'!$C$22:$C$125,'FY27-24Est'!K$22:K$125),"")</f>
        <v>10200</v>
      </c>
      <c r="K39" s="164">
        <f>_xlfn.IFNA(_xlfn.XLOOKUP($C39,'FY27-24Est'!$C$22:$C$125,'FY27-24Est'!L$22:L$125),"")</f>
        <v>40365</v>
      </c>
      <c r="L39" s="164">
        <f>_xlfn.IFNA(_xlfn.XLOOKUP($C39,'FY27-24Est'!$C$22:$C$125,'FY27-24Est'!M$22:M$125),"")</f>
        <v>25470</v>
      </c>
      <c r="M39" s="164" t="str">
        <f>_xlfn.IFNA(_xlfn.XLOOKUP($C39,'FY27-24Est'!$C$22:$C$125,'FY27-24Est'!N$22:N$125),"")</f>
        <v/>
      </c>
      <c r="N39" s="60">
        <f>_xlfn.IFNA(_xlfn.XLOOKUP($C39,'FY27-24Est'!$C$22:$C$125,'FY27-24Est'!M$22:M$125),"")</f>
        <v>25470</v>
      </c>
      <c r="O39" s="61" t="str">
        <f>_xlfn.IFNA(_xlfn.XLOOKUP($C39,'FY27-24Est'!$C$22:$C$125,'FY27-24Est'!N$22:N$125),"")</f>
        <v/>
      </c>
    </row>
    <row r="40" spans="1:15" customFormat="1" x14ac:dyDescent="0.35">
      <c r="A40" s="2"/>
      <c r="D40" s="60" t="str">
        <f>_xlfn.IFNA(_xlfn.XLOOKUP($C40,'FY27-24Est'!$C$22:$C$125,'FY27-24Est'!E$22:E$125),"")</f>
        <v/>
      </c>
      <c r="E40" s="60" t="str">
        <f>_xlfn.IFNA(_xlfn.XLOOKUP($C40,'FY27-24Est'!$C$22:$C$125,'FY27-24Est'!F$22:F$125),"")</f>
        <v/>
      </c>
      <c r="F40" s="60" t="str">
        <f>_xlfn.IFNA(_xlfn.XLOOKUP($C40,'FY27-24Est'!$C$22:$C$125,'FY27-24Est'!G$22:G$125),"")</f>
        <v/>
      </c>
      <c r="G40" s="60" t="str">
        <f>_xlfn.IFNA(_xlfn.XLOOKUP($C40,'FY27-24Est'!$C$22:$C$125,'FY27-24Est'!H$22:H$125),"")</f>
        <v/>
      </c>
      <c r="H40" s="60" t="str">
        <f>_xlfn.IFNA(_xlfn.XLOOKUP($C40,'FY27-24Est'!$C$22:$C$125,'FY27-24Est'!I$22:I$125),"")</f>
        <v/>
      </c>
      <c r="I40" s="1" t="str">
        <f>_xlfn.IFNA(_xlfn.XLOOKUP($C40,'FY27-24Est'!$C$22:$C$125,'FY27-24Est'!J$22:J$125),"")</f>
        <v/>
      </c>
      <c r="J40" s="61" t="str">
        <f>_xlfn.IFNA(_xlfn.XLOOKUP($C40,'FY27-24Est'!$C$22:$C$125,'FY27-24Est'!K$22:K$125),"")</f>
        <v/>
      </c>
      <c r="K40" s="164" t="str">
        <f>_xlfn.IFNA(_xlfn.XLOOKUP($C40,'FY27-24Est'!$C$22:$C$125,'FY27-24Est'!L$22:L$125),"")</f>
        <v/>
      </c>
      <c r="L40" s="164" t="str">
        <f>_xlfn.IFNA(_xlfn.XLOOKUP($C40,'FY27-24Est'!$C$22:$C$125,'FY27-24Est'!M$22:M$125),"")</f>
        <v/>
      </c>
      <c r="M40" s="164" t="str">
        <f>_xlfn.IFNA(_xlfn.XLOOKUP($C40,'FY27-24Est'!$C$22:$C$125,'FY27-24Est'!N$22:N$125),"")</f>
        <v/>
      </c>
      <c r="N40" s="60" t="str">
        <f>_xlfn.IFNA(_xlfn.XLOOKUP($C40,'FY27-24Est'!$C$22:$C$125,'FY27-24Est'!M$22:M$125),"")</f>
        <v/>
      </c>
      <c r="O40" s="61" t="str">
        <f>_xlfn.IFNA(_xlfn.XLOOKUP($C40,'FY27-24Est'!$C$22:$C$125,'FY27-24Est'!N$22:N$125),"")</f>
        <v/>
      </c>
    </row>
    <row r="41" spans="1:15" customFormat="1" x14ac:dyDescent="0.35">
      <c r="D41" s="60" t="str">
        <f>_xlfn.IFNA(_xlfn.XLOOKUP($C41,'FY27-24Est'!$C$22:$C$125,'FY27-24Est'!E$22:E$125),"")</f>
        <v/>
      </c>
      <c r="E41" s="60" t="str">
        <f>_xlfn.IFNA(_xlfn.XLOOKUP($C41,'FY27-24Est'!$C$22:$C$125,'FY27-24Est'!F$22:F$125),"")</f>
        <v/>
      </c>
      <c r="F41" s="60" t="str">
        <f>_xlfn.IFNA(_xlfn.XLOOKUP($C41,'FY27-24Est'!$C$22:$C$125,'FY27-24Est'!G$22:G$125),"")</f>
        <v/>
      </c>
      <c r="G41" s="60" t="str">
        <f>_xlfn.IFNA(_xlfn.XLOOKUP($C41,'FY27-24Est'!$C$22:$C$125,'FY27-24Est'!H$22:H$125),"")</f>
        <v/>
      </c>
      <c r="H41" s="60" t="str">
        <f>_xlfn.IFNA(_xlfn.XLOOKUP($C41,'FY27-24Est'!$C$22:$C$125,'FY27-24Est'!I$22:I$125),"")</f>
        <v/>
      </c>
      <c r="I41" s="1" t="str">
        <f>_xlfn.IFNA(_xlfn.XLOOKUP($C41,'FY27-24Est'!$C$22:$C$125,'FY27-24Est'!J$22:J$125),"")</f>
        <v/>
      </c>
      <c r="J41" s="61" t="str">
        <f>_xlfn.IFNA(_xlfn.XLOOKUP($C41,'FY27-24Est'!$C$22:$C$125,'FY27-24Est'!K$22:K$125),"")</f>
        <v/>
      </c>
      <c r="K41" s="164" t="str">
        <f>_xlfn.IFNA(_xlfn.XLOOKUP($C41,'FY27-24Est'!$C$22:$C$125,'FY27-24Est'!L$22:L$125),"")</f>
        <v/>
      </c>
      <c r="L41" s="164" t="str">
        <f>_xlfn.IFNA(_xlfn.XLOOKUP($C41,'FY27-24Est'!$C$22:$C$125,'FY27-24Est'!M$22:M$125),"")</f>
        <v/>
      </c>
      <c r="M41" s="164" t="str">
        <f>_xlfn.IFNA(_xlfn.XLOOKUP($C41,'FY27-24Est'!$C$22:$C$125,'FY27-24Est'!N$22:N$125),"")</f>
        <v/>
      </c>
      <c r="N41" s="60" t="str">
        <f>_xlfn.IFNA(_xlfn.XLOOKUP($C41,'FY27-24Est'!$C$22:$C$125,'FY27-24Est'!M$22:M$125),"")</f>
        <v/>
      </c>
      <c r="O41" s="61" t="str">
        <f>_xlfn.IFNA(_xlfn.XLOOKUP($C41,'FY27-24Est'!$C$22:$C$125,'FY27-24Est'!N$22:N$125),"")</f>
        <v/>
      </c>
    </row>
    <row r="42" spans="1:15" customFormat="1" x14ac:dyDescent="0.35">
      <c r="A42" s="2"/>
      <c r="D42" s="60" t="str">
        <f>_xlfn.IFNA(_xlfn.XLOOKUP($C42,'FY27-24Est'!$C$22:$C$125,'FY27-24Est'!E$22:E$125),"")</f>
        <v/>
      </c>
      <c r="E42" s="60" t="str">
        <f>_xlfn.IFNA(_xlfn.XLOOKUP($C42,'FY27-24Est'!$C$22:$C$125,'FY27-24Est'!F$22:F$125),"")</f>
        <v/>
      </c>
      <c r="F42" s="60" t="str">
        <f>_xlfn.IFNA(_xlfn.XLOOKUP($C42,'FY27-24Est'!$C$22:$C$125,'FY27-24Est'!G$22:G$125),"")</f>
        <v/>
      </c>
      <c r="G42" s="60" t="str">
        <f>_xlfn.IFNA(_xlfn.XLOOKUP($C42,'FY27-24Est'!$C$22:$C$125,'FY27-24Est'!H$22:H$125),"")</f>
        <v/>
      </c>
      <c r="H42" s="60" t="str">
        <f>_xlfn.IFNA(_xlfn.XLOOKUP($C42,'FY27-24Est'!$C$22:$C$125,'FY27-24Est'!I$22:I$125),"")</f>
        <v/>
      </c>
      <c r="I42" s="1" t="str">
        <f>_xlfn.IFNA(_xlfn.XLOOKUP($C42,'FY27-24Est'!$C$22:$C$125,'FY27-24Est'!J$22:J$125),"")</f>
        <v/>
      </c>
      <c r="J42" s="61" t="str">
        <f>_xlfn.IFNA(_xlfn.XLOOKUP($C42,'FY27-24Est'!$C$22:$C$125,'FY27-24Est'!K$22:K$125),"")</f>
        <v/>
      </c>
      <c r="K42" s="164" t="str">
        <f>_xlfn.IFNA(_xlfn.XLOOKUP($C42,'FY27-24Est'!$C$22:$C$125,'FY27-24Est'!L$22:L$125),"")</f>
        <v/>
      </c>
      <c r="L42" s="164" t="str">
        <f>_xlfn.IFNA(_xlfn.XLOOKUP($C42,'FY27-24Est'!$C$22:$C$125,'FY27-24Est'!M$22:M$125),"")</f>
        <v/>
      </c>
      <c r="M42" s="164" t="str">
        <f>_xlfn.IFNA(_xlfn.XLOOKUP($C42,'FY27-24Est'!$C$22:$C$125,'FY27-24Est'!N$22:N$125),"")</f>
        <v/>
      </c>
      <c r="N42" s="60" t="str">
        <f>_xlfn.IFNA(_xlfn.XLOOKUP($C42,'FY27-24Est'!$C$22:$C$125,'FY27-24Est'!M$22:M$125),"")</f>
        <v/>
      </c>
      <c r="O42" s="61" t="str">
        <f>_xlfn.IFNA(_xlfn.XLOOKUP($C42,'FY27-24Est'!$C$22:$C$125,'FY27-24Est'!N$22:N$125),"")</f>
        <v/>
      </c>
    </row>
    <row r="43" spans="1:15" customFormat="1" x14ac:dyDescent="0.35">
      <c r="D43" s="60" t="str">
        <f>_xlfn.IFNA(_xlfn.XLOOKUP($C43,'FY27-24Est'!$C$22:$C$125,'FY27-24Est'!E$22:E$125),"")</f>
        <v/>
      </c>
      <c r="E43" s="60" t="str">
        <f>_xlfn.IFNA(_xlfn.XLOOKUP($C43,'FY27-24Est'!$C$22:$C$125,'FY27-24Est'!F$22:F$125),"")</f>
        <v/>
      </c>
      <c r="F43" s="60" t="str">
        <f>_xlfn.IFNA(_xlfn.XLOOKUP($C43,'FY27-24Est'!$C$22:$C$125,'FY27-24Est'!G$22:G$125),"")</f>
        <v/>
      </c>
      <c r="G43" s="60" t="str">
        <f>_xlfn.IFNA(_xlfn.XLOOKUP($C43,'FY27-24Est'!$C$22:$C$125,'FY27-24Est'!H$22:H$125),"")</f>
        <v/>
      </c>
      <c r="H43" s="60" t="str">
        <f>_xlfn.IFNA(_xlfn.XLOOKUP($C43,'FY27-24Est'!$C$22:$C$125,'FY27-24Est'!I$22:I$125),"")</f>
        <v/>
      </c>
      <c r="I43" s="1" t="str">
        <f>_xlfn.IFNA(_xlfn.XLOOKUP($C43,'FY27-24Est'!$C$22:$C$125,'FY27-24Est'!J$22:J$125),"")</f>
        <v/>
      </c>
      <c r="J43" s="61" t="str">
        <f>_xlfn.IFNA(_xlfn.XLOOKUP($C43,'FY27-24Est'!$C$22:$C$125,'FY27-24Est'!K$22:K$125),"")</f>
        <v/>
      </c>
      <c r="K43" s="164" t="str">
        <f>_xlfn.IFNA(_xlfn.XLOOKUP($C43,'FY27-24Est'!$C$22:$C$125,'FY27-24Est'!L$22:L$125),"")</f>
        <v/>
      </c>
      <c r="L43" s="164" t="str">
        <f>_xlfn.IFNA(_xlfn.XLOOKUP($C43,'FY27-24Est'!$C$22:$C$125,'FY27-24Est'!M$22:M$125),"")</f>
        <v/>
      </c>
      <c r="M43" s="164" t="str">
        <f>_xlfn.IFNA(_xlfn.XLOOKUP($C43,'FY27-24Est'!$C$22:$C$125,'FY27-24Est'!N$22:N$125),"")</f>
        <v/>
      </c>
      <c r="N43" s="60" t="str">
        <f>_xlfn.IFNA(_xlfn.XLOOKUP($C43,'FY27-24Est'!$C$22:$C$125,'FY27-24Est'!M$22:M$125),"")</f>
        <v/>
      </c>
      <c r="O43" s="61" t="str">
        <f>_xlfn.IFNA(_xlfn.XLOOKUP($C43,'FY27-24Est'!$C$22:$C$125,'FY27-24Est'!N$22:N$125),"")</f>
        <v/>
      </c>
    </row>
    <row r="44" spans="1:15" customFormat="1" x14ac:dyDescent="0.35">
      <c r="A44" s="2"/>
      <c r="D44" s="60" t="str">
        <f>_xlfn.IFNA(_xlfn.XLOOKUP($C44,'FY27-24Est'!$C$22:$C$125,'FY27-24Est'!E$22:E$125),"")</f>
        <v/>
      </c>
      <c r="E44" s="60" t="str">
        <f>_xlfn.IFNA(_xlfn.XLOOKUP($C44,'FY27-24Est'!$C$22:$C$125,'FY27-24Est'!F$22:F$125),"")</f>
        <v/>
      </c>
      <c r="F44" s="60" t="str">
        <f>_xlfn.IFNA(_xlfn.XLOOKUP($C44,'FY27-24Est'!$C$22:$C$125,'FY27-24Est'!G$22:G$125),"")</f>
        <v/>
      </c>
      <c r="G44" s="60" t="str">
        <f>_xlfn.IFNA(_xlfn.XLOOKUP($C44,'FY27-24Est'!$C$22:$C$125,'FY27-24Est'!H$22:H$125),"")</f>
        <v/>
      </c>
      <c r="H44" s="60" t="str">
        <f>_xlfn.IFNA(_xlfn.XLOOKUP($C44,'FY27-24Est'!$C$22:$C$125,'FY27-24Est'!I$22:I$125),"")</f>
        <v/>
      </c>
      <c r="I44" s="1" t="str">
        <f>_xlfn.IFNA(_xlfn.XLOOKUP($C44,'FY27-24Est'!$C$22:$C$125,'FY27-24Est'!J$22:J$125),"")</f>
        <v/>
      </c>
      <c r="J44" s="61" t="str">
        <f>_xlfn.IFNA(_xlfn.XLOOKUP($C44,'FY27-24Est'!$C$22:$C$125,'FY27-24Est'!K$22:K$125),"")</f>
        <v/>
      </c>
      <c r="K44" s="164" t="str">
        <f>_xlfn.IFNA(_xlfn.XLOOKUP($C44,'FY27-24Est'!$C$22:$C$125,'FY27-24Est'!L$22:L$125),"")</f>
        <v/>
      </c>
      <c r="L44" s="164" t="str">
        <f>_xlfn.IFNA(_xlfn.XLOOKUP($C44,'FY27-24Est'!$C$22:$C$125,'FY27-24Est'!M$22:M$125),"")</f>
        <v/>
      </c>
      <c r="M44" s="164" t="str">
        <f>_xlfn.IFNA(_xlfn.XLOOKUP($C44,'FY27-24Est'!$C$22:$C$125,'FY27-24Est'!N$22:N$125),"")</f>
        <v/>
      </c>
      <c r="N44" s="60" t="str">
        <f>_xlfn.IFNA(_xlfn.XLOOKUP($C44,'FY27-24Est'!$C$22:$C$125,'FY27-24Est'!M$22:M$125),"")</f>
        <v/>
      </c>
      <c r="O44" s="61" t="str">
        <f>_xlfn.IFNA(_xlfn.XLOOKUP($C44,'FY27-24Est'!$C$22:$C$125,'FY27-24Est'!N$22:N$125),"")</f>
        <v/>
      </c>
    </row>
    <row r="45" spans="1:15" customFormat="1" x14ac:dyDescent="0.35">
      <c r="D45" s="60" t="str">
        <f>_xlfn.IFNA(_xlfn.XLOOKUP($C45,'FY27-24Est'!$C$22:$C$125,'FY27-24Est'!E$22:E$125),"")</f>
        <v/>
      </c>
      <c r="E45" s="60" t="str">
        <f>_xlfn.IFNA(_xlfn.XLOOKUP($C45,'FY27-24Est'!$C$22:$C$125,'FY27-24Est'!F$22:F$125),"")</f>
        <v/>
      </c>
      <c r="F45" s="60" t="str">
        <f>_xlfn.IFNA(_xlfn.XLOOKUP($C45,'FY27-24Est'!$C$22:$C$125,'FY27-24Est'!G$22:G$125),"")</f>
        <v/>
      </c>
      <c r="G45" s="60" t="str">
        <f>_xlfn.IFNA(_xlfn.XLOOKUP($C45,'FY27-24Est'!$C$22:$C$125,'FY27-24Est'!H$22:H$125),"")</f>
        <v/>
      </c>
      <c r="H45" s="60" t="str">
        <f>_xlfn.IFNA(_xlfn.XLOOKUP($C45,'FY27-24Est'!$C$22:$C$125,'FY27-24Est'!I$22:I$125),"")</f>
        <v/>
      </c>
      <c r="I45" s="1" t="str">
        <f>_xlfn.IFNA(_xlfn.XLOOKUP($C45,'FY27-24Est'!$C$22:$C$125,'FY27-24Est'!J$22:J$125),"")</f>
        <v/>
      </c>
      <c r="J45" s="61" t="str">
        <f>_xlfn.IFNA(_xlfn.XLOOKUP($C45,'FY27-24Est'!$C$22:$C$125,'FY27-24Est'!K$22:K$125),"")</f>
        <v/>
      </c>
      <c r="K45" s="164" t="str">
        <f>_xlfn.IFNA(_xlfn.XLOOKUP($C45,'FY27-24Est'!$C$22:$C$125,'FY27-24Est'!L$22:L$125),"")</f>
        <v/>
      </c>
      <c r="L45" s="164" t="str">
        <f>_xlfn.IFNA(_xlfn.XLOOKUP($C45,'FY27-24Est'!$C$22:$C$125,'FY27-24Est'!M$22:M$125),"")</f>
        <v/>
      </c>
      <c r="M45" s="164" t="str">
        <f>_xlfn.IFNA(_xlfn.XLOOKUP($C45,'FY27-24Est'!$C$22:$C$125,'FY27-24Est'!N$22:N$125),"")</f>
        <v/>
      </c>
      <c r="N45" s="60" t="str">
        <f>_xlfn.IFNA(_xlfn.XLOOKUP($C45,'FY27-24Est'!$C$22:$C$125,'FY27-24Est'!M$22:M$125),"")</f>
        <v/>
      </c>
      <c r="O45" s="61" t="str">
        <f>_xlfn.IFNA(_xlfn.XLOOKUP($C45,'FY27-24Est'!$C$22:$C$125,'FY27-24Est'!N$22:N$125),"")</f>
        <v/>
      </c>
    </row>
    <row r="46" spans="1:15" customFormat="1" x14ac:dyDescent="0.35">
      <c r="A46" s="2"/>
      <c r="D46" s="60" t="str">
        <f>_xlfn.IFNA(_xlfn.XLOOKUP($C46,'FY27-24Est'!$C$22:$C$125,'FY27-24Est'!E$22:E$125),"")</f>
        <v/>
      </c>
      <c r="E46" s="60" t="str">
        <f>_xlfn.IFNA(_xlfn.XLOOKUP($C46,'FY27-24Est'!$C$22:$C$125,'FY27-24Est'!F$22:F$125),"")</f>
        <v/>
      </c>
      <c r="F46" s="60" t="str">
        <f>_xlfn.IFNA(_xlfn.XLOOKUP($C46,'FY27-24Est'!$C$22:$C$125,'FY27-24Est'!G$22:G$125),"")</f>
        <v/>
      </c>
      <c r="G46" s="60" t="str">
        <f>_xlfn.IFNA(_xlfn.XLOOKUP($C46,'FY27-24Est'!$C$22:$C$125,'FY27-24Est'!H$22:H$125),"")</f>
        <v/>
      </c>
      <c r="H46" s="60" t="str">
        <f>_xlfn.IFNA(_xlfn.XLOOKUP($C46,'FY27-24Est'!$C$22:$C$125,'FY27-24Est'!I$22:I$125),"")</f>
        <v/>
      </c>
      <c r="I46" s="1" t="str">
        <f>_xlfn.IFNA(_xlfn.XLOOKUP($C46,'FY27-24Est'!$C$22:$C$125,'FY27-24Est'!J$22:J$125),"")</f>
        <v/>
      </c>
      <c r="J46" s="61" t="str">
        <f>_xlfn.IFNA(_xlfn.XLOOKUP($C46,'FY27-24Est'!$C$22:$C$125,'FY27-24Est'!K$22:K$125),"")</f>
        <v/>
      </c>
      <c r="K46" s="164" t="str">
        <f>_xlfn.IFNA(_xlfn.XLOOKUP($C46,'FY27-24Est'!$C$22:$C$125,'FY27-24Est'!L$22:L$125),"")</f>
        <v/>
      </c>
      <c r="L46" s="164" t="str">
        <f>_xlfn.IFNA(_xlfn.XLOOKUP($C46,'FY27-24Est'!$C$22:$C$125,'FY27-24Est'!M$22:M$125),"")</f>
        <v/>
      </c>
      <c r="M46" s="164" t="str">
        <f>_xlfn.IFNA(_xlfn.XLOOKUP($C46,'FY27-24Est'!$C$22:$C$125,'FY27-24Est'!N$22:N$125),"")</f>
        <v/>
      </c>
      <c r="N46" s="60" t="str">
        <f>_xlfn.IFNA(_xlfn.XLOOKUP($C46,'FY27-24Est'!$C$22:$C$125,'FY27-24Est'!M$22:M$125),"")</f>
        <v/>
      </c>
      <c r="O46" s="61" t="str">
        <f>_xlfn.IFNA(_xlfn.XLOOKUP($C46,'FY27-24Est'!$C$22:$C$125,'FY27-24Est'!N$22:N$125),"")</f>
        <v/>
      </c>
    </row>
    <row r="47" spans="1:15" customFormat="1" x14ac:dyDescent="0.35">
      <c r="A47" s="2"/>
      <c r="D47" s="60" t="str">
        <f>_xlfn.IFNA(_xlfn.XLOOKUP($C47,'FY27-24Est'!$C$22:$C$125,'FY27-24Est'!E$22:E$125),"")</f>
        <v/>
      </c>
      <c r="E47" s="60" t="str">
        <f>_xlfn.IFNA(_xlfn.XLOOKUP($C47,'FY27-24Est'!$C$22:$C$125,'FY27-24Est'!F$22:F$125),"")</f>
        <v/>
      </c>
      <c r="F47" s="60" t="str">
        <f>_xlfn.IFNA(_xlfn.XLOOKUP($C47,'FY27-24Est'!$C$22:$C$125,'FY27-24Est'!G$22:G$125),"")</f>
        <v/>
      </c>
      <c r="G47" s="60" t="str">
        <f>_xlfn.IFNA(_xlfn.XLOOKUP($C47,'FY27-24Est'!$C$22:$C$125,'FY27-24Est'!H$22:H$125),"")</f>
        <v/>
      </c>
      <c r="H47" s="60" t="str">
        <f>_xlfn.IFNA(_xlfn.XLOOKUP($C47,'FY27-24Est'!$C$22:$C$125,'FY27-24Est'!I$22:I$125),"")</f>
        <v/>
      </c>
      <c r="I47" s="1" t="str">
        <f>_xlfn.IFNA(_xlfn.XLOOKUP($C47,'FY27-24Est'!$C$22:$C$125,'FY27-24Est'!J$22:J$125),"")</f>
        <v/>
      </c>
      <c r="J47" s="61" t="str">
        <f>_xlfn.IFNA(_xlfn.XLOOKUP($C47,'FY27-24Est'!$C$22:$C$125,'FY27-24Est'!K$22:K$125),"")</f>
        <v/>
      </c>
      <c r="K47" s="164" t="str">
        <f>_xlfn.IFNA(_xlfn.XLOOKUP($C47,'FY27-24Est'!$C$22:$C$125,'FY27-24Est'!L$22:L$125),"")</f>
        <v/>
      </c>
      <c r="L47" s="164" t="str">
        <f>_xlfn.IFNA(_xlfn.XLOOKUP($C47,'FY27-24Est'!$C$22:$C$125,'FY27-24Est'!M$22:M$125),"")</f>
        <v/>
      </c>
      <c r="M47" s="164" t="str">
        <f>_xlfn.IFNA(_xlfn.XLOOKUP($C47,'FY27-24Est'!$C$22:$C$125,'FY27-24Est'!N$22:N$125),"")</f>
        <v/>
      </c>
      <c r="N47" s="60" t="str">
        <f>_xlfn.IFNA(_xlfn.XLOOKUP($C47,'FY27-24Est'!$C$22:$C$125,'FY27-24Est'!M$22:M$125),"")</f>
        <v/>
      </c>
      <c r="O47" s="61" t="str">
        <f>_xlfn.IFNA(_xlfn.XLOOKUP($C47,'FY27-24Est'!$C$22:$C$125,'FY27-24Est'!N$22:N$125),"")</f>
        <v/>
      </c>
    </row>
    <row r="48" spans="1:15" customFormat="1" x14ac:dyDescent="0.35"/>
    <row r="49" spans="2:15" customFormat="1" ht="15" thickBot="1" x14ac:dyDescent="0.4"/>
    <row r="50" spans="2:15" customFormat="1" ht="29" thickBot="1" x14ac:dyDescent="0.7">
      <c r="B50" s="167" t="str">
        <f>IFERROR(UPPER(_xlfn.XLOOKUP($I$6,DATA!$B$4:$B$16,DATA!$C$4:$C$16)),"Select Planning &amp; Service Area")</f>
        <v>AGEGUIDE // NORTHEASTERN ILLINOIS AREA AGENCY ON AGING</v>
      </c>
      <c r="C50" s="168"/>
      <c r="D50" s="168"/>
      <c r="E50" s="168"/>
      <c r="F50" s="168"/>
      <c r="G50" s="168"/>
      <c r="H50" s="168"/>
      <c r="I50" s="168"/>
      <c r="J50" s="168"/>
      <c r="K50" s="168"/>
      <c r="L50" s="168"/>
      <c r="M50" s="168"/>
      <c r="N50" s="168"/>
      <c r="O50" s="169"/>
    </row>
    <row r="51" spans="2:15" customFormat="1" ht="24" thickBot="1" x14ac:dyDescent="0.6">
      <c r="B51" s="170" t="str">
        <f>IF(COUNTBLANK($I$6)=1,"","Planning &amp; Service Area: "&amp;TEXT($I$6,"00"))</f>
        <v>Planning &amp; Service Area: 02</v>
      </c>
      <c r="C51" s="171"/>
      <c r="D51" s="171"/>
      <c r="E51" s="171"/>
      <c r="F51" s="171"/>
      <c r="G51" s="171"/>
      <c r="H51" s="171"/>
      <c r="I51" s="171"/>
      <c r="J51" s="171"/>
      <c r="K51" s="171"/>
      <c r="L51" s="171"/>
      <c r="M51" s="171"/>
      <c r="N51" s="171"/>
      <c r="O51" s="172"/>
    </row>
    <row r="52" spans="2:15" customFormat="1" ht="8.15" customHeight="1" x14ac:dyDescent="0.35">
      <c r="B52" s="90"/>
      <c r="O52" s="91"/>
    </row>
    <row r="53" spans="2:15" customFormat="1" ht="21" x14ac:dyDescent="0.5">
      <c r="B53" s="40"/>
      <c r="C53" s="2"/>
      <c r="D53" s="2"/>
      <c r="E53" s="174" t="s">
        <v>268</v>
      </c>
      <c r="F53" s="174"/>
      <c r="G53" s="173" t="s">
        <v>242</v>
      </c>
      <c r="H53" s="173"/>
      <c r="I53" s="173"/>
      <c r="O53" s="91"/>
    </row>
    <row r="54" spans="2:15" customFormat="1" ht="8.15" customHeight="1" x14ac:dyDescent="0.35">
      <c r="B54" s="90"/>
      <c r="O54" s="91"/>
    </row>
    <row r="55" spans="2:15" customFormat="1" ht="20.149999999999999" customHeight="1" x14ac:dyDescent="0.35">
      <c r="B55" s="40"/>
      <c r="C55" s="2"/>
      <c r="D55" s="2"/>
      <c r="E55" s="2"/>
      <c r="F55" s="2"/>
      <c r="G55" s="2"/>
      <c r="O55" s="91"/>
    </row>
    <row r="56" spans="2:15" customFormat="1" ht="15" customHeight="1" x14ac:dyDescent="0.35">
      <c r="B56" s="40"/>
      <c r="C56" s="2"/>
      <c r="D56" s="2"/>
      <c r="E56" s="2"/>
      <c r="F56" s="2"/>
      <c r="G56" s="2"/>
      <c r="O56" s="91"/>
    </row>
    <row r="57" spans="2:15" customFormat="1" ht="15" customHeight="1" x14ac:dyDescent="0.35">
      <c r="B57" s="40"/>
      <c r="C57" s="2"/>
      <c r="D57" s="2"/>
      <c r="E57" s="2"/>
      <c r="F57" s="2"/>
      <c r="G57" s="2"/>
      <c r="O57" s="91"/>
    </row>
    <row r="58" spans="2:15" customFormat="1" ht="15" customHeight="1" x14ac:dyDescent="0.35">
      <c r="B58" s="40"/>
      <c r="C58" s="2"/>
      <c r="D58" s="2"/>
      <c r="E58" s="2"/>
      <c r="F58" s="2"/>
      <c r="G58" s="2"/>
      <c r="O58" s="91"/>
    </row>
    <row r="59" spans="2:15" customFormat="1" ht="15" customHeight="1" x14ac:dyDescent="0.35">
      <c r="B59" s="40"/>
      <c r="C59" s="2"/>
      <c r="D59" s="2"/>
      <c r="E59" s="2"/>
      <c r="F59" s="2"/>
      <c r="G59" s="2"/>
      <c r="O59" s="91"/>
    </row>
    <row r="60" spans="2:15" customFormat="1" ht="15" customHeight="1" x14ac:dyDescent="0.35">
      <c r="B60" s="40"/>
      <c r="C60" s="2"/>
      <c r="D60" s="2"/>
      <c r="E60" s="2"/>
      <c r="F60" s="2"/>
      <c r="G60" s="2"/>
      <c r="O60" s="91"/>
    </row>
    <row r="61" spans="2:15" customFormat="1" ht="15" customHeight="1" x14ac:dyDescent="0.35">
      <c r="B61" s="40"/>
      <c r="C61" s="2"/>
      <c r="D61" s="2"/>
      <c r="E61" s="2"/>
      <c r="F61" s="2"/>
      <c r="G61" s="2"/>
      <c r="O61" s="91"/>
    </row>
    <row r="62" spans="2:15" customFormat="1" ht="15" customHeight="1" x14ac:dyDescent="0.35">
      <c r="B62" s="40"/>
      <c r="C62" s="2"/>
      <c r="D62" s="2"/>
      <c r="E62" s="2"/>
      <c r="F62" s="2"/>
      <c r="G62" s="2"/>
      <c r="O62" s="91"/>
    </row>
    <row r="63" spans="2:15" customFormat="1" ht="15" customHeight="1" x14ac:dyDescent="0.35">
      <c r="B63" s="40"/>
      <c r="C63" s="2"/>
      <c r="D63" s="2"/>
      <c r="E63" s="2"/>
      <c r="F63" s="2"/>
      <c r="G63" s="2"/>
      <c r="O63" s="91"/>
    </row>
    <row r="64" spans="2:15" customFormat="1" ht="15" customHeight="1" x14ac:dyDescent="0.35">
      <c r="B64" s="40"/>
      <c r="C64" s="2"/>
      <c r="D64" s="2"/>
      <c r="E64" s="2"/>
      <c r="F64" s="2"/>
      <c r="G64" s="2"/>
      <c r="O64" s="91"/>
    </row>
    <row r="65" spans="2:18" customFormat="1" ht="15" customHeight="1" x14ac:dyDescent="0.35">
      <c r="B65" s="40"/>
      <c r="C65" s="2"/>
      <c r="D65" s="2"/>
      <c r="E65" s="2"/>
      <c r="F65" s="2"/>
      <c r="G65" s="2"/>
      <c r="O65" s="91"/>
    </row>
    <row r="66" spans="2:18" customFormat="1" ht="15" customHeight="1" x14ac:dyDescent="0.35">
      <c r="B66" s="40"/>
      <c r="C66" s="2"/>
      <c r="D66" s="2"/>
      <c r="E66" s="2"/>
      <c r="F66" s="2"/>
      <c r="G66" s="2"/>
      <c r="O66" s="91"/>
    </row>
    <row r="67" spans="2:18" x14ac:dyDescent="0.35">
      <c r="B67" s="40"/>
      <c r="O67" s="39"/>
    </row>
    <row r="68" spans="2:18" x14ac:dyDescent="0.35">
      <c r="B68" s="40"/>
      <c r="O68" s="39"/>
    </row>
    <row r="69" spans="2:18" x14ac:dyDescent="0.35">
      <c r="B69" s="40"/>
      <c r="O69" s="39"/>
    </row>
    <row r="70" spans="2:18" x14ac:dyDescent="0.35">
      <c r="B70" s="40"/>
      <c r="O70" s="39"/>
    </row>
    <row r="71" spans="2:18" x14ac:dyDescent="0.35">
      <c r="B71" s="40"/>
      <c r="O71" s="39"/>
    </row>
    <row r="72" spans="2:18" x14ac:dyDescent="0.35">
      <c r="B72" s="40"/>
      <c r="O72" s="39"/>
    </row>
    <row r="73" spans="2:18" x14ac:dyDescent="0.35">
      <c r="B73" s="40"/>
      <c r="O73" s="39"/>
    </row>
    <row r="74" spans="2:18" x14ac:dyDescent="0.35">
      <c r="B74" s="40"/>
      <c r="O74" s="39"/>
    </row>
    <row r="75" spans="2:18" x14ac:dyDescent="0.35">
      <c r="B75" s="40"/>
      <c r="O75" s="39"/>
    </row>
    <row r="76" spans="2:18" x14ac:dyDescent="0.35">
      <c r="B76" s="40"/>
      <c r="O76" s="91"/>
    </row>
    <row r="77" spans="2:18" x14ac:dyDescent="0.35">
      <c r="B77" s="40"/>
      <c r="O77" s="91"/>
    </row>
    <row r="78" spans="2:18" x14ac:dyDescent="0.35">
      <c r="B78" s="40"/>
      <c r="O78" s="91"/>
    </row>
    <row r="79" spans="2:18" ht="16" thickBot="1" x14ac:dyDescent="0.4">
      <c r="B79" s="40"/>
      <c r="E79" s="97" t="s">
        <v>26</v>
      </c>
      <c r="F79" s="96"/>
      <c r="G79" s="92" t="s">
        <v>308</v>
      </c>
      <c r="H79" s="92" t="s">
        <v>354</v>
      </c>
      <c r="I79" s="92" t="s">
        <v>254</v>
      </c>
      <c r="J79" s="94" t="s">
        <v>253</v>
      </c>
      <c r="K79"/>
      <c r="L79"/>
      <c r="M79"/>
      <c r="O79" s="39"/>
      <c r="P79"/>
      <c r="R79" s="2"/>
    </row>
    <row r="80" spans="2:18" x14ac:dyDescent="0.35">
      <c r="B80" s="40"/>
      <c r="E80" s="93" t="str" cm="1">
        <f t="array" ref="E80:E87">CountyFilter</f>
        <v>DuPage</v>
      </c>
      <c r="F80" s="93"/>
      <c r="G80" s="60" cm="1">
        <f t="array" ref="G80:G87">ForChart20</f>
        <v>927263</v>
      </c>
      <c r="H80" s="60" cm="1">
        <f t="array" ref="H80:H87">ForChart21</f>
        <v>930024</v>
      </c>
      <c r="I80" s="88">
        <f>IFERROR(H80-G80,"")</f>
        <v>2761</v>
      </c>
      <c r="J80" s="87">
        <f>IFERROR(H80/G80-1,"")</f>
        <v>2.977580255008494E-3</v>
      </c>
      <c r="K80" s="87"/>
      <c r="L80" s="87"/>
      <c r="O80" s="39"/>
      <c r="P80"/>
      <c r="R80" s="2"/>
    </row>
    <row r="81" spans="2:18" x14ac:dyDescent="0.35">
      <c r="B81" s="40"/>
      <c r="E81" s="93" t="str">
        <v>Grundy</v>
      </c>
      <c r="F81" s="93"/>
      <c r="G81" s="60">
        <v>52920</v>
      </c>
      <c r="H81" s="60">
        <v>53219</v>
      </c>
      <c r="I81" s="88">
        <f t="shared" ref="I81:I95" si="3">IFERROR(H81-G81,"")</f>
        <v>299</v>
      </c>
      <c r="J81" s="87">
        <f t="shared" ref="J81:J95" si="4">IFERROR(H81/G81-1,"")</f>
        <v>5.6500377928949685E-3</v>
      </c>
      <c r="K81" s="87"/>
      <c r="L81" s="87"/>
      <c r="O81" s="39"/>
      <c r="P81"/>
      <c r="R81" s="2"/>
    </row>
    <row r="82" spans="2:18" x14ac:dyDescent="0.35">
      <c r="B82" s="40"/>
      <c r="E82" s="93" t="str">
        <v>Kane</v>
      </c>
      <c r="F82" s="93"/>
      <c r="G82" s="60">
        <v>516097</v>
      </c>
      <c r="H82" s="60">
        <v>517255</v>
      </c>
      <c r="I82" s="88">
        <f t="shared" si="3"/>
        <v>1158</v>
      </c>
      <c r="J82" s="87">
        <f t="shared" si="4"/>
        <v>2.2437642536190516E-3</v>
      </c>
      <c r="K82" s="87"/>
      <c r="L82" s="87"/>
      <c r="O82" s="39"/>
      <c r="P82"/>
      <c r="R82" s="2"/>
    </row>
    <row r="83" spans="2:18" x14ac:dyDescent="0.35">
      <c r="B83" s="40"/>
      <c r="E83" s="93" t="str">
        <v>Kankakee</v>
      </c>
      <c r="F83" s="93"/>
      <c r="G83" s="60">
        <v>106833</v>
      </c>
      <c r="H83" s="60">
        <v>106635</v>
      </c>
      <c r="I83" s="88">
        <f t="shared" si="3"/>
        <v>-198</v>
      </c>
      <c r="J83" s="87">
        <f t="shared" si="4"/>
        <v>-1.8533599168796266E-3</v>
      </c>
      <c r="K83" s="87"/>
      <c r="L83" s="87"/>
      <c r="O83" s="39"/>
      <c r="P83"/>
      <c r="R83" s="2"/>
    </row>
    <row r="84" spans="2:18" x14ac:dyDescent="0.35">
      <c r="B84" s="40"/>
      <c r="E84" s="93" t="str">
        <v>Kendall</v>
      </c>
      <c r="F84" s="93"/>
      <c r="G84" s="60">
        <v>135053</v>
      </c>
      <c r="H84" s="60">
        <v>137675</v>
      </c>
      <c r="I84" s="88">
        <f t="shared" si="3"/>
        <v>2622</v>
      </c>
      <c r="J84" s="87">
        <f t="shared" si="4"/>
        <v>1.9414600193997877E-2</v>
      </c>
      <c r="K84" s="87"/>
      <c r="L84" s="87"/>
      <c r="O84" s="39"/>
      <c r="P84"/>
      <c r="R84" s="2"/>
    </row>
    <row r="85" spans="2:18" x14ac:dyDescent="0.35">
      <c r="B85" s="40"/>
      <c r="E85" s="93" t="str">
        <v>Lake</v>
      </c>
      <c r="F85" s="93"/>
      <c r="G85" s="60">
        <v>711885</v>
      </c>
      <c r="H85" s="60">
        <v>714223</v>
      </c>
      <c r="I85" s="88">
        <f t="shared" si="3"/>
        <v>2338</v>
      </c>
      <c r="J85" s="87">
        <f t="shared" si="4"/>
        <v>3.2842383250104579E-3</v>
      </c>
      <c r="K85" s="87"/>
      <c r="L85" s="87"/>
      <c r="O85" s="39"/>
      <c r="P85"/>
      <c r="R85" s="2"/>
    </row>
    <row r="86" spans="2:18" x14ac:dyDescent="0.35">
      <c r="B86" s="40"/>
      <c r="E86" s="93" t="str">
        <v>McHenry</v>
      </c>
      <c r="F86" s="93"/>
      <c r="G86" s="60">
        <v>311366</v>
      </c>
      <c r="H86" s="60">
        <v>312591</v>
      </c>
      <c r="I86" s="88">
        <f t="shared" si="3"/>
        <v>1225</v>
      </c>
      <c r="J86" s="87">
        <f t="shared" si="4"/>
        <v>3.9342767033010428E-3</v>
      </c>
      <c r="K86" s="87"/>
      <c r="L86" s="87"/>
      <c r="O86" s="39"/>
      <c r="P86"/>
      <c r="R86" s="2"/>
    </row>
    <row r="87" spans="2:18" x14ac:dyDescent="0.35">
      <c r="B87" s="40"/>
      <c r="E87" s="93" t="str">
        <v>Will</v>
      </c>
      <c r="F87" s="93"/>
      <c r="G87" s="60">
        <v>698450</v>
      </c>
      <c r="H87" s="60">
        <v>701462</v>
      </c>
      <c r="I87" s="88">
        <f t="shared" si="3"/>
        <v>3012</v>
      </c>
      <c r="J87" s="87">
        <f t="shared" si="4"/>
        <v>4.3124060419499344E-3</v>
      </c>
      <c r="K87" s="87"/>
      <c r="L87" s="87"/>
      <c r="O87" s="39"/>
      <c r="P87"/>
      <c r="R87" s="2"/>
    </row>
    <row r="88" spans="2:18" x14ac:dyDescent="0.35">
      <c r="B88" s="40"/>
      <c r="E88" s="93"/>
      <c r="F88" s="93"/>
      <c r="G88" s="60"/>
      <c r="H88" s="60"/>
      <c r="I88" s="88">
        <f t="shared" si="3"/>
        <v>0</v>
      </c>
      <c r="J88" s="87" t="str">
        <f t="shared" si="4"/>
        <v/>
      </c>
      <c r="K88" s="87"/>
      <c r="L88" s="87"/>
      <c r="O88" s="39"/>
      <c r="P88"/>
      <c r="R88" s="2"/>
    </row>
    <row r="89" spans="2:18" x14ac:dyDescent="0.35">
      <c r="B89" s="40"/>
      <c r="E89" s="93"/>
      <c r="F89" s="93"/>
      <c r="G89" s="60"/>
      <c r="H89" s="60"/>
      <c r="I89" s="88">
        <f t="shared" si="3"/>
        <v>0</v>
      </c>
      <c r="J89" s="87" t="str">
        <f t="shared" si="4"/>
        <v/>
      </c>
      <c r="K89" s="87"/>
      <c r="L89" s="87"/>
      <c r="O89" s="39"/>
      <c r="P89"/>
      <c r="R89" s="2"/>
    </row>
    <row r="90" spans="2:18" x14ac:dyDescent="0.35">
      <c r="B90" s="40"/>
      <c r="E90" s="93"/>
      <c r="F90" s="93"/>
      <c r="G90" s="60"/>
      <c r="H90" s="60"/>
      <c r="I90" s="88">
        <f t="shared" si="3"/>
        <v>0</v>
      </c>
      <c r="J90" s="87" t="str">
        <f t="shared" si="4"/>
        <v/>
      </c>
      <c r="K90" s="87"/>
      <c r="L90" s="87"/>
      <c r="O90" s="39"/>
      <c r="P90"/>
      <c r="R90" s="2"/>
    </row>
    <row r="91" spans="2:18" x14ac:dyDescent="0.35">
      <c r="B91" s="40"/>
      <c r="E91" s="93"/>
      <c r="F91" s="93"/>
      <c r="G91" s="60"/>
      <c r="H91" s="60"/>
      <c r="I91" s="88">
        <f t="shared" si="3"/>
        <v>0</v>
      </c>
      <c r="J91" s="87" t="str">
        <f t="shared" si="4"/>
        <v/>
      </c>
      <c r="K91" s="87"/>
      <c r="L91" s="87"/>
      <c r="O91" s="39"/>
      <c r="P91"/>
      <c r="R91" s="2"/>
    </row>
    <row r="92" spans="2:18" x14ac:dyDescent="0.35">
      <c r="B92" s="40"/>
      <c r="E92" s="93"/>
      <c r="F92" s="93"/>
      <c r="G92" s="60"/>
      <c r="H92" s="60"/>
      <c r="I92" s="88">
        <f t="shared" si="3"/>
        <v>0</v>
      </c>
      <c r="J92" s="87" t="str">
        <f t="shared" si="4"/>
        <v/>
      </c>
      <c r="K92" s="87"/>
      <c r="L92" s="87"/>
      <c r="O92" s="39"/>
      <c r="P92"/>
      <c r="R92" s="2"/>
    </row>
    <row r="93" spans="2:18" x14ac:dyDescent="0.35">
      <c r="B93" s="40"/>
      <c r="E93" s="93"/>
      <c r="F93" s="93"/>
      <c r="G93" s="60"/>
      <c r="H93" s="60"/>
      <c r="I93" s="88">
        <f t="shared" si="3"/>
        <v>0</v>
      </c>
      <c r="J93" s="87" t="str">
        <f t="shared" si="4"/>
        <v/>
      </c>
      <c r="K93" s="87"/>
      <c r="L93" s="87"/>
      <c r="O93" s="39"/>
      <c r="P93"/>
      <c r="R93" s="2"/>
    </row>
    <row r="94" spans="2:18" x14ac:dyDescent="0.35">
      <c r="B94" s="40"/>
      <c r="E94" s="93"/>
      <c r="F94" s="93"/>
      <c r="G94" s="60"/>
      <c r="H94" s="60"/>
      <c r="I94" s="88">
        <f t="shared" si="3"/>
        <v>0</v>
      </c>
      <c r="J94" s="87" t="str">
        <f t="shared" si="4"/>
        <v/>
      </c>
      <c r="K94" s="87"/>
      <c r="L94" s="87"/>
      <c r="O94" s="39"/>
      <c r="P94"/>
      <c r="R94" s="2"/>
    </row>
    <row r="95" spans="2:18" x14ac:dyDescent="0.35">
      <c r="B95" s="40"/>
      <c r="E95" s="93"/>
      <c r="F95" s="93"/>
      <c r="G95" s="60"/>
      <c r="H95" s="60"/>
      <c r="I95" s="88">
        <f t="shared" si="3"/>
        <v>0</v>
      </c>
      <c r="J95" s="87" t="str">
        <f t="shared" si="4"/>
        <v/>
      </c>
      <c r="K95" s="87"/>
      <c r="L95" s="87"/>
      <c r="O95" s="39"/>
      <c r="P95"/>
      <c r="R95" s="2"/>
    </row>
    <row r="96" spans="2:18" ht="15" thickBot="1" x14ac:dyDescent="0.4">
      <c r="B96" s="44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95"/>
      <c r="R96" s="2"/>
    </row>
    <row r="97" x14ac:dyDescent="0.35"/>
  </sheetData>
  <sheetProtection algorithmName="SHA-512" hashValue="8WWgTPjDDOVqZFyTHwxB6FAcrIm8HGvRMYlPjYn8g5USqUPKNkLz+l/guXc/Y2uBISCWHmpVHjAGTeopHO34Pg==" saltValue="hdJKNuFTCyso6a/NhqLGDQ==" spinCount="100000" sheet="1" autoFilter="0"/>
  <mergeCells count="26">
    <mergeCell ref="G53:I53"/>
    <mergeCell ref="E53:F53"/>
    <mergeCell ref="F6:H6"/>
    <mergeCell ref="K46:M46"/>
    <mergeCell ref="K47:M47"/>
    <mergeCell ref="D27:J28"/>
    <mergeCell ref="B50:O50"/>
    <mergeCell ref="B51:O51"/>
    <mergeCell ref="K41:M41"/>
    <mergeCell ref="K42:M42"/>
    <mergeCell ref="K43:M43"/>
    <mergeCell ref="K44:M44"/>
    <mergeCell ref="K45:M45"/>
    <mergeCell ref="K31:M31"/>
    <mergeCell ref="K32:M32"/>
    <mergeCell ref="K33:M33"/>
    <mergeCell ref="K39:M39"/>
    <mergeCell ref="K40:M40"/>
    <mergeCell ref="B31:C31"/>
    <mergeCell ref="B9:O9"/>
    <mergeCell ref="B10:O10"/>
    <mergeCell ref="K34:M34"/>
    <mergeCell ref="K35:M35"/>
    <mergeCell ref="K36:M36"/>
    <mergeCell ref="K37:M37"/>
    <mergeCell ref="K38:M38"/>
  </mergeCells>
  <conditionalFormatting sqref="B32:B47">
    <cfRule type="expression" dxfId="21" priority="21">
      <formula>AND(COUNTA($C32)=1,COUNTBLANK($C33)=1)</formula>
    </cfRule>
    <cfRule type="expression" dxfId="20" priority="22">
      <formula>COUNTA($C32)=1</formula>
    </cfRule>
  </conditionalFormatting>
  <conditionalFormatting sqref="C32:C47">
    <cfRule type="expression" dxfId="19" priority="19">
      <formula>AND(COUNTA($C32)=1,COUNTBLANK($C33)=1)</formula>
    </cfRule>
    <cfRule type="expression" dxfId="18" priority="20">
      <formula>COUNTA($C32)=1</formula>
    </cfRule>
  </conditionalFormatting>
  <conditionalFormatting sqref="D27:J28">
    <cfRule type="expression" dxfId="17" priority="17">
      <formula>$D$27="No Rural Counties Found"</formula>
    </cfRule>
  </conditionalFormatting>
  <conditionalFormatting sqref="D32:O47">
    <cfRule type="expression" dxfId="16" priority="23">
      <formula>AND(COUNTA($C32)=1,COUNTBLANK($C33)=1)</formula>
    </cfRule>
    <cfRule type="expression" dxfId="15" priority="24">
      <formula>COUNTA($C32)=1</formula>
    </cfRule>
  </conditionalFormatting>
  <conditionalFormatting sqref="E80:E95">
    <cfRule type="expression" dxfId="14" priority="1">
      <formula>AND(COUNTA($E80)=1,COUNTBLANK($E81)=1)</formula>
    </cfRule>
    <cfRule type="expression" dxfId="13" priority="3">
      <formula>COUNTA($E80)=1</formula>
    </cfRule>
  </conditionalFormatting>
  <conditionalFormatting sqref="F80:F95">
    <cfRule type="expression" dxfId="12" priority="2">
      <formula>AND(COUNTA($E80)=1,COUNTBLANK($E81)=1)</formula>
    </cfRule>
    <cfRule type="expression" dxfId="11" priority="4">
      <formula>COUNTA($E80)=1</formula>
    </cfRule>
  </conditionalFormatting>
  <conditionalFormatting sqref="G80:J94">
    <cfRule type="expression" dxfId="10" priority="103">
      <formula>AND(COUNTA($E80)=1,COUNTBLANK($E81)=1)</formula>
    </cfRule>
    <cfRule type="expression" dxfId="9" priority="104">
      <formula>COUNTA($E80)=1</formula>
    </cfRule>
  </conditionalFormatting>
  <conditionalFormatting sqref="G95:J95">
    <cfRule type="expression" dxfId="8" priority="109">
      <formula>AND(COUNTA($E95)=1,COUNTBLANK($C72)=1)</formula>
    </cfRule>
    <cfRule type="expression" dxfId="7" priority="110">
      <formula>COUNTA($E95)=1</formula>
    </cfRule>
  </conditionalFormatting>
  <conditionalFormatting sqref="I6">
    <cfRule type="expression" dxfId="6" priority="16">
      <formula>COUNTBLANK($I$6)=1</formula>
    </cfRule>
  </conditionalFormatting>
  <conditionalFormatting sqref="O32:O47">
    <cfRule type="expression" dxfId="5" priority="18">
      <formula>AND(COUNTA($C32)=1,COUNTBLANK(O32)=1)</formula>
    </cfRule>
  </conditionalFormatting>
  <printOptions horizontalCentered="1"/>
  <pageMargins left="0.625" right="0.625" top="0.25" bottom="0.5" header="0.3" footer="0.3"/>
  <pageSetup scale="70" fitToHeight="0" orientation="landscape" horizontalDpi="90" verticalDpi="90" r:id="rId1"/>
  <headerFooter>
    <oddFooter>&amp;R&amp;K000000Page: &amp;P | &amp;N</oddFooter>
  </headerFooter>
  <rowBreaks count="1" manualBreakCount="1">
    <brk id="49" min="1" max="14" man="1"/>
  </row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6" id="{A8BEB475-E34B-4927-9D13-7B5B61C758D2}">
            <x14:iconSet iconSet="3Triangle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Triangles" iconId="0"/>
              <x14:cfIcon iconSet="NoIcons" iconId="0"/>
              <x14:cfIcon iconSet="3Triangles" iconId="2"/>
            </x14:iconSet>
          </x14:cfRule>
          <xm:sqref>J13:J18</xm:sqref>
        </x14:conditionalFormatting>
        <x14:conditionalFormatting xmlns:xm="http://schemas.microsoft.com/office/excel/2006/main">
          <x14:cfRule type="iconSet" priority="25" id="{0F3B5B06-B2CE-4962-A34C-BC4FB2ABDCAB}">
            <x14:iconSet iconSet="3Triangle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Triangles" iconId="0"/>
              <x14:cfIcon iconSet="NoIcons" iconId="0"/>
              <x14:cfIcon iconSet="3Triangles" iconId="2"/>
            </x14:iconSet>
          </x14:cfRule>
          <xm:sqref>J20 J22 J24 J26</xm:sqref>
        </x14:conditionalFormatting>
        <x14:conditionalFormatting xmlns:xm="http://schemas.microsoft.com/office/excel/2006/main">
          <x14:cfRule type="iconSet" priority="5" id="{46959271-2AF2-4BCA-A069-C1F4D976C568}">
            <x14:iconSet iconSet="3Triangles" custom="1">
              <x14:cfvo type="percent">
                <xm:f>0</xm:f>
              </x14:cfvo>
              <x14:cfvo type="num" gte="0">
                <xm:f>0</xm:f>
              </x14:cfvo>
              <x14:cfvo type="num" gte="0">
                <xm:f>0</xm:f>
              </x14:cfvo>
              <x14:cfIcon iconSet="3Triangles" iconId="0"/>
              <x14:cfIcon iconSet="NoIcons" iconId="0"/>
              <x14:cfIcon iconSet="3Triangles" iconId="2"/>
            </x14:iconSet>
          </x14:cfRule>
          <xm:sqref>J80:J95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DATA!$B$4:$B$16</xm:f>
          </x14:formula1>
          <xm:sqref>I6</xm:sqref>
        </x14:dataValidation>
        <x14:dataValidation type="list" allowBlank="1" showInputMessage="1" showErrorMessage="1" xr:uid="{00000000-0002-0000-0000-000001000000}">
          <x14:formula1>
            <xm:f>_xlfn.ANCHORARRAY(DATA!$T$4)</xm:f>
          </x14:formula1>
          <xm:sqref>G53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4FBF1-A047-43AC-BC07-9CB53540BAD9}">
  <sheetPr codeName="Sheet2">
    <pageSetUpPr fitToPage="1"/>
  </sheetPr>
  <dimension ref="A1:Q152"/>
  <sheetViews>
    <sheetView showGridLines="0" workbookViewId="0">
      <pane ySplit="3" topLeftCell="A40" activePane="bottomLeft" state="frozen"/>
      <selection pane="bottomLeft" activeCell="L143" sqref="L143"/>
    </sheetView>
  </sheetViews>
  <sheetFormatPr defaultColWidth="0" defaultRowHeight="14.5" zeroHeight="1" x14ac:dyDescent="0.35"/>
  <cols>
    <col min="1" max="1" width="2.7265625" style="2" customWidth="1"/>
    <col min="2" max="2" width="7.7265625" style="2" customWidth="1"/>
    <col min="3" max="3" width="21.7265625" style="2" customWidth="1"/>
    <col min="4" max="4" width="7.7265625" style="2" customWidth="1"/>
    <col min="5" max="14" width="14.7265625" style="2" customWidth="1"/>
    <col min="15" max="15" width="2.7265625" customWidth="1"/>
    <col min="16" max="16" width="14.7265625" style="2" hidden="1" customWidth="1"/>
    <col min="17" max="17" width="14.7265625" hidden="1" customWidth="1"/>
    <col min="18" max="16384" width="14.7265625" style="2" hidden="1"/>
  </cols>
  <sheetData>
    <row r="1" spans="2:17" x14ac:dyDescent="0.35">
      <c r="Q1" s="2"/>
    </row>
    <row r="2" spans="2:17" ht="23.5" x14ac:dyDescent="0.55000000000000004">
      <c r="B2" s="3" t="s">
        <v>309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Q2" s="2"/>
    </row>
    <row r="3" spans="2:17" s="4" customFormat="1" ht="15" thickBot="1" x14ac:dyDescent="0.4"/>
    <row r="4" spans="2:17" x14ac:dyDescent="0.35"/>
    <row r="5" spans="2:17" ht="29.5" thickBot="1" x14ac:dyDescent="0.4">
      <c r="B5" s="206" t="s">
        <v>0</v>
      </c>
      <c r="C5" s="207"/>
      <c r="D5" s="207"/>
      <c r="E5" s="5" t="s">
        <v>1</v>
      </c>
      <c r="F5" s="5" t="s">
        <v>2</v>
      </c>
      <c r="G5" s="5" t="s">
        <v>3</v>
      </c>
      <c r="H5" s="5" t="s">
        <v>4</v>
      </c>
      <c r="I5" s="5" t="s">
        <v>5</v>
      </c>
      <c r="J5" s="5" t="s">
        <v>6</v>
      </c>
      <c r="K5" s="5" t="s">
        <v>7</v>
      </c>
      <c r="L5" s="5" t="s">
        <v>8</v>
      </c>
      <c r="M5" s="5" t="s">
        <v>9</v>
      </c>
      <c r="N5" s="5" t="s">
        <v>10</v>
      </c>
    </row>
    <row r="6" spans="2:17" x14ac:dyDescent="0.35">
      <c r="B6" s="6">
        <v>1</v>
      </c>
      <c r="C6" s="208" t="s">
        <v>11</v>
      </c>
      <c r="D6" s="208"/>
      <c r="E6" s="7">
        <f>SUMIF($B$22:$B$125,$B6,E$22:E$125)</f>
        <v>658731</v>
      </c>
      <c r="F6" s="7">
        <f t="shared" ref="F6:N6" si="0">SUMIF($B$22:$B$125,$B6,F$22:F$125)</f>
        <v>213132</v>
      </c>
      <c r="G6" s="7">
        <f t="shared" si="0"/>
        <v>169549</v>
      </c>
      <c r="H6" s="7">
        <f t="shared" si="0"/>
        <v>125902</v>
      </c>
      <c r="I6" s="7">
        <f t="shared" si="0"/>
        <v>52862</v>
      </c>
      <c r="J6" s="7">
        <f t="shared" si="0"/>
        <v>16151</v>
      </c>
      <c r="K6" s="7">
        <f t="shared" si="0"/>
        <v>15335</v>
      </c>
      <c r="L6" s="7">
        <f t="shared" si="0"/>
        <v>21774</v>
      </c>
      <c r="M6" s="7">
        <f t="shared" si="0"/>
        <v>43160</v>
      </c>
      <c r="N6" s="7">
        <f t="shared" si="0"/>
        <v>67025</v>
      </c>
    </row>
    <row r="7" spans="2:17" x14ac:dyDescent="0.35">
      <c r="B7" s="8">
        <v>2</v>
      </c>
      <c r="C7" s="202" t="s">
        <v>12</v>
      </c>
      <c r="D7" s="202"/>
      <c r="E7" s="9">
        <f t="shared" ref="E7:N18" si="1">SUMIF($B$22:$B$125,$B7,E$22:E$125)</f>
        <v>3473084</v>
      </c>
      <c r="F7" s="9">
        <f t="shared" si="1"/>
        <v>1008597</v>
      </c>
      <c r="G7" s="9">
        <f t="shared" si="1"/>
        <v>773569</v>
      </c>
      <c r="H7" s="9">
        <f t="shared" si="1"/>
        <v>550729</v>
      </c>
      <c r="I7" s="9">
        <f t="shared" si="1"/>
        <v>218610</v>
      </c>
      <c r="J7" s="9">
        <f t="shared" si="1"/>
        <v>58681</v>
      </c>
      <c r="K7" s="9">
        <f t="shared" si="1"/>
        <v>53825</v>
      </c>
      <c r="L7" s="9">
        <f t="shared" si="1"/>
        <v>183810</v>
      </c>
      <c r="M7" s="9">
        <f t="shared" si="1"/>
        <v>150465</v>
      </c>
      <c r="N7" s="9">
        <f t="shared" si="1"/>
        <v>0</v>
      </c>
    </row>
    <row r="8" spans="2:17" x14ac:dyDescent="0.35">
      <c r="B8" s="8">
        <v>3</v>
      </c>
      <c r="C8" s="202" t="s">
        <v>13</v>
      </c>
      <c r="D8" s="202"/>
      <c r="E8" s="9">
        <f t="shared" si="1"/>
        <v>452682</v>
      </c>
      <c r="F8" s="9">
        <f t="shared" si="1"/>
        <v>156156</v>
      </c>
      <c r="G8" s="9">
        <f t="shared" si="1"/>
        <v>126595</v>
      </c>
      <c r="H8" s="9">
        <f t="shared" si="1"/>
        <v>94805</v>
      </c>
      <c r="I8" s="9">
        <f t="shared" si="1"/>
        <v>40067</v>
      </c>
      <c r="J8" s="9">
        <f t="shared" si="1"/>
        <v>11746</v>
      </c>
      <c r="K8" s="9">
        <f t="shared" si="1"/>
        <v>11876</v>
      </c>
      <c r="L8" s="9">
        <f t="shared" si="1"/>
        <v>11436</v>
      </c>
      <c r="M8" s="9">
        <f t="shared" si="1"/>
        <v>34920</v>
      </c>
      <c r="N8" s="9">
        <f t="shared" si="1"/>
        <v>69277</v>
      </c>
    </row>
    <row r="9" spans="2:17" x14ac:dyDescent="0.35">
      <c r="B9" s="8">
        <v>4</v>
      </c>
      <c r="C9" s="202" t="s">
        <v>14</v>
      </c>
      <c r="D9" s="202"/>
      <c r="E9" s="9">
        <f t="shared" si="1"/>
        <v>398222</v>
      </c>
      <c r="F9" s="9">
        <f t="shared" si="1"/>
        <v>128127</v>
      </c>
      <c r="G9" s="9">
        <f t="shared" si="1"/>
        <v>103905</v>
      </c>
      <c r="H9" s="9">
        <f t="shared" si="1"/>
        <v>77215</v>
      </c>
      <c r="I9" s="9">
        <f t="shared" si="1"/>
        <v>32476</v>
      </c>
      <c r="J9" s="9">
        <f t="shared" si="1"/>
        <v>9571</v>
      </c>
      <c r="K9" s="9">
        <f t="shared" si="1"/>
        <v>9270</v>
      </c>
      <c r="L9" s="9">
        <f t="shared" si="1"/>
        <v>9519</v>
      </c>
      <c r="M9" s="9">
        <f t="shared" si="1"/>
        <v>27990</v>
      </c>
      <c r="N9" s="9">
        <f t="shared" si="1"/>
        <v>9414</v>
      </c>
    </row>
    <row r="10" spans="2:17" x14ac:dyDescent="0.35">
      <c r="B10" s="8">
        <v>5</v>
      </c>
      <c r="C10" s="202" t="s">
        <v>15</v>
      </c>
      <c r="D10" s="202"/>
      <c r="E10" s="9">
        <f t="shared" si="1"/>
        <v>805827</v>
      </c>
      <c r="F10" s="9">
        <f t="shared" si="1"/>
        <v>238818</v>
      </c>
      <c r="G10" s="9">
        <f t="shared" si="1"/>
        <v>191254</v>
      </c>
      <c r="H10" s="9">
        <f t="shared" si="1"/>
        <v>141841</v>
      </c>
      <c r="I10" s="9">
        <f t="shared" si="1"/>
        <v>58555</v>
      </c>
      <c r="J10" s="9">
        <f t="shared" si="1"/>
        <v>17049</v>
      </c>
      <c r="K10" s="9">
        <f t="shared" si="1"/>
        <v>17318</v>
      </c>
      <c r="L10" s="9">
        <f t="shared" si="1"/>
        <v>20298</v>
      </c>
      <c r="M10" s="9">
        <f t="shared" si="1"/>
        <v>50305</v>
      </c>
      <c r="N10" s="9">
        <f t="shared" si="1"/>
        <v>81288</v>
      </c>
    </row>
    <row r="11" spans="2:17" x14ac:dyDescent="0.35">
      <c r="B11" s="8">
        <v>6</v>
      </c>
      <c r="C11" s="202" t="s">
        <v>16</v>
      </c>
      <c r="D11" s="202"/>
      <c r="E11" s="9">
        <f t="shared" si="1"/>
        <v>113943</v>
      </c>
      <c r="F11" s="9">
        <f t="shared" si="1"/>
        <v>40686</v>
      </c>
      <c r="G11" s="9">
        <f t="shared" si="1"/>
        <v>33035</v>
      </c>
      <c r="H11" s="9">
        <f t="shared" si="1"/>
        <v>24599</v>
      </c>
      <c r="I11" s="9">
        <f t="shared" si="1"/>
        <v>10716</v>
      </c>
      <c r="J11" s="9">
        <f t="shared" si="1"/>
        <v>3275</v>
      </c>
      <c r="K11" s="9">
        <f t="shared" si="1"/>
        <v>3904</v>
      </c>
      <c r="L11" s="9">
        <f t="shared" si="1"/>
        <v>1335</v>
      </c>
      <c r="M11" s="9">
        <f t="shared" si="1"/>
        <v>8665</v>
      </c>
      <c r="N11" s="9">
        <f t="shared" si="1"/>
        <v>31485</v>
      </c>
    </row>
    <row r="12" spans="2:17" x14ac:dyDescent="0.35">
      <c r="B12" s="8">
        <v>7</v>
      </c>
      <c r="C12" s="202" t="s">
        <v>17</v>
      </c>
      <c r="D12" s="202"/>
      <c r="E12" s="9">
        <f t="shared" si="1"/>
        <v>437029</v>
      </c>
      <c r="F12" s="9">
        <f t="shared" si="1"/>
        <v>149404</v>
      </c>
      <c r="G12" s="9">
        <f t="shared" si="1"/>
        <v>119606</v>
      </c>
      <c r="H12" s="9">
        <f t="shared" si="1"/>
        <v>88251</v>
      </c>
      <c r="I12" s="9">
        <f t="shared" si="1"/>
        <v>36715</v>
      </c>
      <c r="J12" s="9">
        <f t="shared" si="1"/>
        <v>10826</v>
      </c>
      <c r="K12" s="9">
        <f t="shared" si="1"/>
        <v>11724</v>
      </c>
      <c r="L12" s="9">
        <f t="shared" si="1"/>
        <v>8380</v>
      </c>
      <c r="M12" s="9">
        <f t="shared" si="1"/>
        <v>32695</v>
      </c>
      <c r="N12" s="9">
        <f t="shared" si="1"/>
        <v>46248</v>
      </c>
    </row>
    <row r="13" spans="2:17" x14ac:dyDescent="0.35">
      <c r="B13" s="8">
        <v>8</v>
      </c>
      <c r="C13" s="202" t="s">
        <v>18</v>
      </c>
      <c r="D13" s="202"/>
      <c r="E13" s="9">
        <f t="shared" si="1"/>
        <v>650323</v>
      </c>
      <c r="F13" s="9">
        <f t="shared" si="1"/>
        <v>209297</v>
      </c>
      <c r="G13" s="9">
        <f t="shared" si="1"/>
        <v>166552</v>
      </c>
      <c r="H13" s="9">
        <f t="shared" si="1"/>
        <v>119287</v>
      </c>
      <c r="I13" s="9">
        <f t="shared" si="1"/>
        <v>47776</v>
      </c>
      <c r="J13" s="9">
        <f t="shared" si="1"/>
        <v>13911</v>
      </c>
      <c r="K13" s="9">
        <f t="shared" si="1"/>
        <v>15803</v>
      </c>
      <c r="L13" s="9">
        <f t="shared" si="1"/>
        <v>26595</v>
      </c>
      <c r="M13" s="9">
        <f t="shared" si="1"/>
        <v>42110</v>
      </c>
      <c r="N13" s="9">
        <f t="shared" si="1"/>
        <v>12979</v>
      </c>
    </row>
    <row r="14" spans="2:17" x14ac:dyDescent="0.35">
      <c r="B14" s="8">
        <v>9</v>
      </c>
      <c r="C14" s="202" t="s">
        <v>19</v>
      </c>
      <c r="D14" s="202"/>
      <c r="E14" s="9">
        <f t="shared" si="1"/>
        <v>142439</v>
      </c>
      <c r="F14" s="9">
        <f t="shared" si="1"/>
        <v>47646</v>
      </c>
      <c r="G14" s="9">
        <f t="shared" si="1"/>
        <v>38170</v>
      </c>
      <c r="H14" s="9">
        <f t="shared" si="1"/>
        <v>28163</v>
      </c>
      <c r="I14" s="9">
        <f t="shared" si="1"/>
        <v>11734</v>
      </c>
      <c r="J14" s="9">
        <f t="shared" si="1"/>
        <v>3828</v>
      </c>
      <c r="K14" s="9">
        <f t="shared" si="1"/>
        <v>4023</v>
      </c>
      <c r="L14" s="9">
        <f t="shared" si="1"/>
        <v>1705</v>
      </c>
      <c r="M14" s="9">
        <f t="shared" si="1"/>
        <v>10005</v>
      </c>
      <c r="N14" s="9">
        <f t="shared" si="1"/>
        <v>38170</v>
      </c>
    </row>
    <row r="15" spans="2:17" x14ac:dyDescent="0.35">
      <c r="B15" s="8">
        <v>10</v>
      </c>
      <c r="C15" s="202" t="s">
        <v>20</v>
      </c>
      <c r="D15" s="202"/>
      <c r="E15" s="9">
        <f t="shared" si="1"/>
        <v>113022</v>
      </c>
      <c r="F15" s="9">
        <f t="shared" si="1"/>
        <v>39789</v>
      </c>
      <c r="G15" s="9">
        <f t="shared" si="1"/>
        <v>32570</v>
      </c>
      <c r="H15" s="9">
        <f t="shared" si="1"/>
        <v>23994</v>
      </c>
      <c r="I15" s="9">
        <f t="shared" si="1"/>
        <v>10559</v>
      </c>
      <c r="J15" s="9">
        <f t="shared" si="1"/>
        <v>3584</v>
      </c>
      <c r="K15" s="9">
        <f t="shared" si="1"/>
        <v>3693</v>
      </c>
      <c r="L15" s="9">
        <f t="shared" si="1"/>
        <v>1020</v>
      </c>
      <c r="M15" s="9">
        <f t="shared" si="1"/>
        <v>8625</v>
      </c>
      <c r="N15" s="9">
        <f t="shared" si="1"/>
        <v>32570</v>
      </c>
    </row>
    <row r="16" spans="2:17" x14ac:dyDescent="0.35">
      <c r="B16" s="8">
        <v>11</v>
      </c>
      <c r="C16" s="202" t="s">
        <v>21</v>
      </c>
      <c r="D16" s="202"/>
      <c r="E16" s="9">
        <f t="shared" si="1"/>
        <v>267406</v>
      </c>
      <c r="F16" s="9">
        <f t="shared" si="1"/>
        <v>90285</v>
      </c>
      <c r="G16" s="9">
        <f t="shared" si="1"/>
        <v>72506</v>
      </c>
      <c r="H16" s="9">
        <f t="shared" si="1"/>
        <v>54272</v>
      </c>
      <c r="I16" s="9">
        <f t="shared" si="1"/>
        <v>22959</v>
      </c>
      <c r="J16" s="9">
        <f t="shared" si="1"/>
        <v>6604</v>
      </c>
      <c r="K16" s="9">
        <f t="shared" si="1"/>
        <v>8773</v>
      </c>
      <c r="L16" s="9">
        <f t="shared" si="1"/>
        <v>5865</v>
      </c>
      <c r="M16" s="9">
        <f t="shared" si="1"/>
        <v>20365</v>
      </c>
      <c r="N16" s="9">
        <f t="shared" si="1"/>
        <v>66810</v>
      </c>
    </row>
    <row r="17" spans="2:17" x14ac:dyDescent="0.35">
      <c r="B17" s="8">
        <v>12</v>
      </c>
      <c r="C17" s="202" t="s">
        <v>22</v>
      </c>
      <c r="D17" s="202"/>
      <c r="E17" s="9">
        <f t="shared" si="1"/>
        <v>2711226</v>
      </c>
      <c r="F17" s="9">
        <f t="shared" si="1"/>
        <v>675183</v>
      </c>
      <c r="G17" s="9">
        <f t="shared" si="1"/>
        <v>524410</v>
      </c>
      <c r="H17" s="9">
        <f t="shared" si="1"/>
        <v>374665</v>
      </c>
      <c r="I17" s="9">
        <f t="shared" si="1"/>
        <v>152733</v>
      </c>
      <c r="J17" s="9">
        <f t="shared" si="1"/>
        <v>45108</v>
      </c>
      <c r="K17" s="9">
        <f t="shared" si="1"/>
        <v>93263</v>
      </c>
      <c r="L17" s="9">
        <f t="shared" si="1"/>
        <v>347382</v>
      </c>
      <c r="M17" s="9">
        <f t="shared" si="1"/>
        <v>160930</v>
      </c>
      <c r="N17" s="9">
        <f t="shared" si="1"/>
        <v>0</v>
      </c>
    </row>
    <row r="18" spans="2:17" ht="15" thickBot="1" x14ac:dyDescent="0.4">
      <c r="B18" s="10">
        <v>13</v>
      </c>
      <c r="C18" s="203" t="s">
        <v>23</v>
      </c>
      <c r="D18" s="203"/>
      <c r="E18" s="11">
        <f t="shared" si="1"/>
        <v>2470864</v>
      </c>
      <c r="F18" s="11">
        <f t="shared" si="1"/>
        <v>780259</v>
      </c>
      <c r="G18" s="11">
        <f t="shared" si="1"/>
        <v>618385</v>
      </c>
      <c r="H18" s="11">
        <f t="shared" si="1"/>
        <v>452491</v>
      </c>
      <c r="I18" s="11">
        <f t="shared" si="1"/>
        <v>187233</v>
      </c>
      <c r="J18" s="11">
        <f t="shared" si="1"/>
        <v>57728</v>
      </c>
      <c r="K18" s="11">
        <f t="shared" si="1"/>
        <v>57603</v>
      </c>
      <c r="L18" s="11">
        <f t="shared" si="1"/>
        <v>218359</v>
      </c>
      <c r="M18" s="11">
        <f t="shared" si="1"/>
        <v>143775</v>
      </c>
      <c r="N18" s="11">
        <f t="shared" si="1"/>
        <v>0</v>
      </c>
    </row>
    <row r="19" spans="2:17" x14ac:dyDescent="0.35">
      <c r="B19" s="204" t="s">
        <v>24</v>
      </c>
      <c r="C19" s="205"/>
      <c r="D19" s="205"/>
      <c r="E19" s="12">
        <f>SUM(E6:E18)</f>
        <v>12694798</v>
      </c>
      <c r="F19" s="13">
        <f t="shared" ref="F19:N19" si="2">SUM(F6:F18)</f>
        <v>3777379</v>
      </c>
      <c r="G19" s="13">
        <f t="shared" si="2"/>
        <v>2970106</v>
      </c>
      <c r="H19" s="13">
        <f t="shared" si="2"/>
        <v>2156214</v>
      </c>
      <c r="I19" s="13">
        <f t="shared" si="2"/>
        <v>882995</v>
      </c>
      <c r="J19" s="13">
        <f t="shared" si="2"/>
        <v>258062</v>
      </c>
      <c r="K19" s="13">
        <f t="shared" si="2"/>
        <v>306410</v>
      </c>
      <c r="L19" s="13">
        <f t="shared" si="2"/>
        <v>857478</v>
      </c>
      <c r="M19" s="13">
        <f t="shared" si="2"/>
        <v>734010</v>
      </c>
      <c r="N19" s="14">
        <f t="shared" si="2"/>
        <v>455266</v>
      </c>
    </row>
    <row r="20" spans="2:17" x14ac:dyDescent="0.35"/>
    <row r="21" spans="2:17" ht="29.5" thickBot="1" x14ac:dyDescent="0.4">
      <c r="B21" s="15" t="s">
        <v>25</v>
      </c>
      <c r="C21" s="16" t="s">
        <v>26</v>
      </c>
      <c r="D21" s="17" t="s">
        <v>133</v>
      </c>
      <c r="E21" s="15" t="s">
        <v>1</v>
      </c>
      <c r="F21" s="15" t="s">
        <v>272</v>
      </c>
      <c r="G21" s="15" t="s">
        <v>273</v>
      </c>
      <c r="H21" s="15" t="s">
        <v>274</v>
      </c>
      <c r="I21" s="15" t="s">
        <v>275</v>
      </c>
      <c r="J21" s="15" t="s">
        <v>276</v>
      </c>
      <c r="K21" s="15" t="s">
        <v>277</v>
      </c>
      <c r="L21" s="15" t="s">
        <v>279</v>
      </c>
      <c r="M21" s="15" t="s">
        <v>280</v>
      </c>
      <c r="N21" s="15" t="s">
        <v>281</v>
      </c>
    </row>
    <row r="22" spans="2:17" x14ac:dyDescent="0.35">
      <c r="B22" s="18">
        <v>6</v>
      </c>
      <c r="C22" s="19" t="s">
        <v>27</v>
      </c>
      <c r="D22" s="20" t="s">
        <v>28</v>
      </c>
      <c r="E22" s="21">
        <v>64754</v>
      </c>
      <c r="F22" s="21">
        <v>22217</v>
      </c>
      <c r="G22" s="21">
        <v>17835</v>
      </c>
      <c r="H22" s="21">
        <v>13317</v>
      </c>
      <c r="I22" s="21">
        <v>5905</v>
      </c>
      <c r="J22" s="21">
        <v>1798</v>
      </c>
      <c r="K22" s="21">
        <v>2155</v>
      </c>
      <c r="L22" s="22">
        <v>906</v>
      </c>
      <c r="M22" s="21">
        <v>5005</v>
      </c>
      <c r="N22" s="22">
        <v>17835</v>
      </c>
      <c r="P22" s="2" t="b">
        <f>B22='Est by PSA'!$I$6</f>
        <v>0</v>
      </c>
      <c r="Q22" t="b">
        <f>AND(P22,D22="Y")</f>
        <v>0</v>
      </c>
    </row>
    <row r="23" spans="2:17" x14ac:dyDescent="0.35">
      <c r="B23" s="18">
        <v>11</v>
      </c>
      <c r="C23" s="19" t="s">
        <v>29</v>
      </c>
      <c r="D23" s="20" t="s">
        <v>30</v>
      </c>
      <c r="E23" s="21">
        <v>4875</v>
      </c>
      <c r="F23" s="21">
        <v>2007</v>
      </c>
      <c r="G23" s="21">
        <v>1546</v>
      </c>
      <c r="H23" s="21">
        <v>1215</v>
      </c>
      <c r="I23" s="21">
        <v>498</v>
      </c>
      <c r="J23" s="21">
        <v>142</v>
      </c>
      <c r="K23" s="21">
        <v>219</v>
      </c>
      <c r="L23" s="22">
        <v>499</v>
      </c>
      <c r="M23" s="21">
        <v>460</v>
      </c>
      <c r="N23" s="22" t="s">
        <v>134</v>
      </c>
      <c r="P23" s="2" t="b">
        <f>B23='Est by PSA'!$I$6</f>
        <v>0</v>
      </c>
      <c r="Q23" t="b">
        <f t="shared" ref="Q23:Q86" si="3">AND(P23,D23="Y")</f>
        <v>0</v>
      </c>
    </row>
    <row r="24" spans="2:17" x14ac:dyDescent="0.35">
      <c r="B24" s="18">
        <v>8</v>
      </c>
      <c r="C24" s="19" t="s">
        <v>31</v>
      </c>
      <c r="D24" s="20" t="s">
        <v>30</v>
      </c>
      <c r="E24" s="21">
        <v>16716</v>
      </c>
      <c r="F24" s="21">
        <v>5357</v>
      </c>
      <c r="G24" s="21">
        <v>4056</v>
      </c>
      <c r="H24" s="21">
        <v>3137</v>
      </c>
      <c r="I24" s="21">
        <v>1287</v>
      </c>
      <c r="J24" s="21">
        <v>410</v>
      </c>
      <c r="K24" s="21">
        <v>303</v>
      </c>
      <c r="L24" s="22">
        <v>248</v>
      </c>
      <c r="M24" s="21">
        <v>1285</v>
      </c>
      <c r="N24" s="22" t="s">
        <v>134</v>
      </c>
      <c r="P24" s="2" t="b">
        <f>B24='Est by PSA'!$I$6</f>
        <v>0</v>
      </c>
      <c r="Q24" t="b">
        <f t="shared" si="3"/>
        <v>0</v>
      </c>
    </row>
    <row r="25" spans="2:17" x14ac:dyDescent="0.35">
      <c r="B25" s="18">
        <v>1</v>
      </c>
      <c r="C25" s="19" t="s">
        <v>32</v>
      </c>
      <c r="D25" s="20" t="s">
        <v>30</v>
      </c>
      <c r="E25" s="21">
        <v>53230</v>
      </c>
      <c r="F25" s="21">
        <v>16003</v>
      </c>
      <c r="G25" s="21">
        <v>12380</v>
      </c>
      <c r="H25" s="21">
        <v>8916</v>
      </c>
      <c r="I25" s="21">
        <v>3616</v>
      </c>
      <c r="J25" s="21">
        <v>966</v>
      </c>
      <c r="K25" s="21">
        <v>945</v>
      </c>
      <c r="L25" s="22">
        <v>1743</v>
      </c>
      <c r="M25" s="21">
        <v>2720</v>
      </c>
      <c r="N25" s="22" t="s">
        <v>134</v>
      </c>
      <c r="P25" s="2" t="b">
        <f>B25='Est by PSA'!$I$6</f>
        <v>0</v>
      </c>
      <c r="Q25" t="b">
        <f t="shared" si="3"/>
        <v>0</v>
      </c>
    </row>
    <row r="26" spans="2:17" x14ac:dyDescent="0.35">
      <c r="B26" s="18">
        <v>6</v>
      </c>
      <c r="C26" s="19" t="s">
        <v>33</v>
      </c>
      <c r="D26" s="20" t="s">
        <v>28</v>
      </c>
      <c r="E26" s="21">
        <v>6322</v>
      </c>
      <c r="F26" s="21">
        <v>1785</v>
      </c>
      <c r="G26" s="21">
        <v>1374</v>
      </c>
      <c r="H26" s="21">
        <v>1029</v>
      </c>
      <c r="I26" s="21">
        <v>395</v>
      </c>
      <c r="J26" s="21">
        <v>115</v>
      </c>
      <c r="K26" s="21">
        <v>72</v>
      </c>
      <c r="L26" s="22">
        <v>52</v>
      </c>
      <c r="M26" s="21">
        <v>345</v>
      </c>
      <c r="N26" s="22">
        <v>1374</v>
      </c>
      <c r="P26" s="2" t="b">
        <f>B26='Est by PSA'!$I$6</f>
        <v>0</v>
      </c>
      <c r="Q26" t="b">
        <f t="shared" si="3"/>
        <v>0</v>
      </c>
    </row>
    <row r="27" spans="2:17" x14ac:dyDescent="0.35">
      <c r="B27" s="18">
        <v>3</v>
      </c>
      <c r="C27" s="19" t="s">
        <v>34</v>
      </c>
      <c r="D27" s="20" t="s">
        <v>28</v>
      </c>
      <c r="E27" s="21">
        <v>32866</v>
      </c>
      <c r="F27" s="21">
        <v>12316</v>
      </c>
      <c r="G27" s="21">
        <v>9869</v>
      </c>
      <c r="H27" s="21">
        <v>7614</v>
      </c>
      <c r="I27" s="21">
        <v>3389</v>
      </c>
      <c r="J27" s="21">
        <v>918</v>
      </c>
      <c r="K27" s="21">
        <v>797</v>
      </c>
      <c r="L27" s="22">
        <v>613</v>
      </c>
      <c r="M27" s="21">
        <v>2650</v>
      </c>
      <c r="N27" s="22">
        <v>9869</v>
      </c>
      <c r="P27" s="2" t="b">
        <f>B27='Est by PSA'!$I$6</f>
        <v>0</v>
      </c>
      <c r="Q27" t="b">
        <f t="shared" si="3"/>
        <v>0</v>
      </c>
    </row>
    <row r="28" spans="2:17" x14ac:dyDescent="0.35">
      <c r="B28" s="18">
        <v>6</v>
      </c>
      <c r="C28" s="19" t="s">
        <v>35</v>
      </c>
      <c r="D28" s="20" t="s">
        <v>30</v>
      </c>
      <c r="E28" s="21">
        <v>4330</v>
      </c>
      <c r="F28" s="21">
        <v>1803</v>
      </c>
      <c r="G28" s="21">
        <v>1550</v>
      </c>
      <c r="H28" s="21">
        <v>1101</v>
      </c>
      <c r="I28" s="21">
        <v>487</v>
      </c>
      <c r="J28" s="21">
        <v>128</v>
      </c>
      <c r="K28" s="21">
        <v>47</v>
      </c>
      <c r="L28" s="22">
        <v>26</v>
      </c>
      <c r="M28" s="21">
        <v>220</v>
      </c>
      <c r="N28" s="22" t="s">
        <v>134</v>
      </c>
      <c r="P28" s="2" t="b">
        <f>B28='Est by PSA'!$I$6</f>
        <v>0</v>
      </c>
      <c r="Q28" t="b">
        <f t="shared" si="3"/>
        <v>0</v>
      </c>
    </row>
    <row r="29" spans="2:17" x14ac:dyDescent="0.35">
      <c r="B29" s="18">
        <v>1</v>
      </c>
      <c r="C29" s="19" t="s">
        <v>36</v>
      </c>
      <c r="D29" s="20" t="s">
        <v>28</v>
      </c>
      <c r="E29" s="21">
        <v>15576</v>
      </c>
      <c r="F29" s="21">
        <v>5995</v>
      </c>
      <c r="G29" s="21">
        <v>4946</v>
      </c>
      <c r="H29" s="21">
        <v>3768</v>
      </c>
      <c r="I29" s="21">
        <v>1610</v>
      </c>
      <c r="J29" s="21">
        <v>352</v>
      </c>
      <c r="K29" s="21">
        <v>375</v>
      </c>
      <c r="L29" s="22">
        <v>204</v>
      </c>
      <c r="M29" s="21">
        <v>1365</v>
      </c>
      <c r="N29" s="22">
        <v>4946</v>
      </c>
      <c r="P29" s="2" t="b">
        <f>B29='Est by PSA'!$I$6</f>
        <v>0</v>
      </c>
      <c r="Q29" t="b">
        <f t="shared" si="3"/>
        <v>0</v>
      </c>
    </row>
    <row r="30" spans="2:17" x14ac:dyDescent="0.35">
      <c r="B30" s="18">
        <v>7</v>
      </c>
      <c r="C30" s="19" t="s">
        <v>37</v>
      </c>
      <c r="D30" s="20" t="s">
        <v>28</v>
      </c>
      <c r="E30" s="21">
        <v>12784</v>
      </c>
      <c r="F30" s="21">
        <v>3948</v>
      </c>
      <c r="G30" s="21">
        <v>3040</v>
      </c>
      <c r="H30" s="21">
        <v>2307</v>
      </c>
      <c r="I30" s="21">
        <v>893</v>
      </c>
      <c r="J30" s="21">
        <v>335</v>
      </c>
      <c r="K30" s="21">
        <v>358</v>
      </c>
      <c r="L30" s="22">
        <v>354</v>
      </c>
      <c r="M30" s="21">
        <v>935</v>
      </c>
      <c r="N30" s="22">
        <v>3040</v>
      </c>
      <c r="P30" s="2" t="b">
        <f>B30='Est by PSA'!$I$6</f>
        <v>0</v>
      </c>
      <c r="Q30" t="b">
        <f t="shared" si="3"/>
        <v>0</v>
      </c>
    </row>
    <row r="31" spans="2:17" x14ac:dyDescent="0.35">
      <c r="B31" s="18">
        <v>5</v>
      </c>
      <c r="C31" s="19" t="s">
        <v>38</v>
      </c>
      <c r="D31" s="20" t="s">
        <v>30</v>
      </c>
      <c r="E31" s="21">
        <v>208741</v>
      </c>
      <c r="F31" s="21">
        <v>48864</v>
      </c>
      <c r="G31" s="21">
        <v>38894</v>
      </c>
      <c r="H31" s="21">
        <v>28984</v>
      </c>
      <c r="I31" s="21">
        <v>11543</v>
      </c>
      <c r="J31" s="21">
        <v>3055</v>
      </c>
      <c r="K31" s="21">
        <v>3500</v>
      </c>
      <c r="L31" s="22">
        <v>7485</v>
      </c>
      <c r="M31" s="21">
        <v>9840</v>
      </c>
      <c r="N31" s="22" t="s">
        <v>134</v>
      </c>
      <c r="P31" s="2" t="b">
        <f>B31='Est by PSA'!$I$6</f>
        <v>0</v>
      </c>
      <c r="Q31" t="b">
        <f t="shared" si="3"/>
        <v>0</v>
      </c>
    </row>
    <row r="32" spans="2:17" x14ac:dyDescent="0.35">
      <c r="B32" s="18">
        <v>7</v>
      </c>
      <c r="C32" s="19" t="s">
        <v>39</v>
      </c>
      <c r="D32" s="20" t="s">
        <v>28</v>
      </c>
      <c r="E32" s="21">
        <v>33538</v>
      </c>
      <c r="F32" s="21">
        <v>11648</v>
      </c>
      <c r="G32" s="21">
        <v>9273</v>
      </c>
      <c r="H32" s="21">
        <v>6797</v>
      </c>
      <c r="I32" s="21">
        <v>2906</v>
      </c>
      <c r="J32" s="21">
        <v>665</v>
      </c>
      <c r="K32" s="21">
        <v>973</v>
      </c>
      <c r="L32" s="22">
        <v>303</v>
      </c>
      <c r="M32" s="21">
        <v>2960</v>
      </c>
      <c r="N32" s="22">
        <v>9273</v>
      </c>
      <c r="P32" s="2" t="b">
        <f>B32='Est by PSA'!$I$6</f>
        <v>0</v>
      </c>
      <c r="Q32" t="b">
        <f t="shared" si="3"/>
        <v>0</v>
      </c>
    </row>
    <row r="33" spans="2:17" x14ac:dyDescent="0.35">
      <c r="B33" s="18">
        <v>5</v>
      </c>
      <c r="C33" s="19" t="s">
        <v>40</v>
      </c>
      <c r="D33" s="20" t="s">
        <v>28</v>
      </c>
      <c r="E33" s="21">
        <v>15266</v>
      </c>
      <c r="F33" s="21">
        <v>5349</v>
      </c>
      <c r="G33" s="21">
        <v>4114</v>
      </c>
      <c r="H33" s="21">
        <v>3095</v>
      </c>
      <c r="I33" s="21">
        <v>1307</v>
      </c>
      <c r="J33" s="21">
        <v>344</v>
      </c>
      <c r="K33" s="21">
        <v>313</v>
      </c>
      <c r="L33" s="22">
        <v>113</v>
      </c>
      <c r="M33" s="21">
        <v>1030</v>
      </c>
      <c r="N33" s="22">
        <v>4114</v>
      </c>
      <c r="P33" s="2" t="b">
        <f>B33='Est by PSA'!$I$6</f>
        <v>0</v>
      </c>
      <c r="Q33" t="b">
        <f t="shared" si="3"/>
        <v>0</v>
      </c>
    </row>
    <row r="34" spans="2:17" x14ac:dyDescent="0.35">
      <c r="B34" s="18">
        <v>9</v>
      </c>
      <c r="C34" s="19" t="s">
        <v>41</v>
      </c>
      <c r="D34" s="20" t="s">
        <v>28</v>
      </c>
      <c r="E34" s="21">
        <v>13052</v>
      </c>
      <c r="F34" s="21">
        <v>4492</v>
      </c>
      <c r="G34" s="21">
        <v>3629</v>
      </c>
      <c r="H34" s="21">
        <v>2727</v>
      </c>
      <c r="I34" s="21">
        <v>1136</v>
      </c>
      <c r="J34" s="21">
        <v>497</v>
      </c>
      <c r="K34" s="21">
        <v>623</v>
      </c>
      <c r="L34" s="22">
        <v>108</v>
      </c>
      <c r="M34" s="21">
        <v>1065</v>
      </c>
      <c r="N34" s="22">
        <v>3629</v>
      </c>
      <c r="P34" s="2" t="b">
        <f>B34='Est by PSA'!$I$6</f>
        <v>0</v>
      </c>
      <c r="Q34" t="b">
        <f t="shared" si="3"/>
        <v>0</v>
      </c>
    </row>
    <row r="35" spans="2:17" x14ac:dyDescent="0.35">
      <c r="B35" s="18">
        <v>8</v>
      </c>
      <c r="C35" s="19" t="s">
        <v>42</v>
      </c>
      <c r="D35" s="20" t="s">
        <v>30</v>
      </c>
      <c r="E35" s="21">
        <v>36954</v>
      </c>
      <c r="F35" s="21">
        <v>12452</v>
      </c>
      <c r="G35" s="21">
        <v>9708</v>
      </c>
      <c r="H35" s="21">
        <v>6955</v>
      </c>
      <c r="I35" s="21">
        <v>2822</v>
      </c>
      <c r="J35" s="21">
        <v>843</v>
      </c>
      <c r="K35" s="21">
        <v>713</v>
      </c>
      <c r="L35" s="22">
        <v>371</v>
      </c>
      <c r="M35" s="21">
        <v>2385</v>
      </c>
      <c r="N35" s="22" t="s">
        <v>134</v>
      </c>
      <c r="P35" s="2" t="b">
        <f>B35='Est by PSA'!$I$6</f>
        <v>0</v>
      </c>
      <c r="Q35" t="b">
        <f t="shared" si="3"/>
        <v>0</v>
      </c>
    </row>
    <row r="36" spans="2:17" x14ac:dyDescent="0.35">
      <c r="B36" s="18">
        <v>5</v>
      </c>
      <c r="C36" s="19" t="s">
        <v>43</v>
      </c>
      <c r="D36" s="20" t="s">
        <v>28</v>
      </c>
      <c r="E36" s="21">
        <v>46777</v>
      </c>
      <c r="F36" s="21">
        <v>14314</v>
      </c>
      <c r="G36" s="21">
        <v>11735</v>
      </c>
      <c r="H36" s="21">
        <v>8592</v>
      </c>
      <c r="I36" s="21">
        <v>3632</v>
      </c>
      <c r="J36" s="21">
        <v>1374</v>
      </c>
      <c r="K36" s="21">
        <v>1183</v>
      </c>
      <c r="L36" s="22">
        <v>556</v>
      </c>
      <c r="M36" s="21">
        <v>3150</v>
      </c>
      <c r="N36" s="22">
        <v>11735</v>
      </c>
      <c r="P36" s="2" t="b">
        <f>B36='Est by PSA'!$I$6</f>
        <v>0</v>
      </c>
      <c r="Q36" t="b">
        <f t="shared" si="3"/>
        <v>0</v>
      </c>
    </row>
    <row r="37" spans="2:17" x14ac:dyDescent="0.35">
      <c r="B37" s="23" t="s">
        <v>282</v>
      </c>
      <c r="C37" s="24" t="s">
        <v>44</v>
      </c>
      <c r="D37" s="25" t="s">
        <v>30</v>
      </c>
      <c r="E37" s="26">
        <v>5182090</v>
      </c>
      <c r="F37" s="26">
        <v>1455442</v>
      </c>
      <c r="G37" s="26">
        <v>1142795</v>
      </c>
      <c r="H37" s="26">
        <v>827156</v>
      </c>
      <c r="I37" s="26">
        <v>339966</v>
      </c>
      <c r="J37" s="26">
        <v>102836</v>
      </c>
      <c r="K37" s="26">
        <v>150866</v>
      </c>
      <c r="L37" s="27">
        <v>565741</v>
      </c>
      <c r="M37" s="26">
        <v>304705</v>
      </c>
      <c r="N37" s="28" t="s">
        <v>134</v>
      </c>
      <c r="P37" s="2" t="b">
        <f>B37='Est by PSA'!$I$6</f>
        <v>0</v>
      </c>
      <c r="Q37" t="b">
        <f t="shared" si="3"/>
        <v>0</v>
      </c>
    </row>
    <row r="38" spans="2:17" x14ac:dyDescent="0.35">
      <c r="B38" s="18">
        <v>10</v>
      </c>
      <c r="C38" s="19" t="s">
        <v>45</v>
      </c>
      <c r="D38" s="20" t="s">
        <v>28</v>
      </c>
      <c r="E38" s="21">
        <v>18511</v>
      </c>
      <c r="F38" s="21">
        <v>6252</v>
      </c>
      <c r="G38" s="21">
        <v>4958</v>
      </c>
      <c r="H38" s="21">
        <v>3659</v>
      </c>
      <c r="I38" s="21">
        <v>1496</v>
      </c>
      <c r="J38" s="21">
        <v>382</v>
      </c>
      <c r="K38" s="21">
        <v>464</v>
      </c>
      <c r="L38" s="22">
        <v>180</v>
      </c>
      <c r="M38" s="21">
        <v>1415</v>
      </c>
      <c r="N38" s="22">
        <v>4958</v>
      </c>
      <c r="P38" s="2" t="b">
        <f>B38='Est by PSA'!$I$6</f>
        <v>0</v>
      </c>
      <c r="Q38" t="b">
        <f t="shared" si="3"/>
        <v>0</v>
      </c>
    </row>
    <row r="39" spans="2:17" x14ac:dyDescent="0.35">
      <c r="B39" s="18">
        <v>5</v>
      </c>
      <c r="C39" s="19" t="s">
        <v>46</v>
      </c>
      <c r="D39" s="20" t="s">
        <v>28</v>
      </c>
      <c r="E39" s="21">
        <v>10334</v>
      </c>
      <c r="F39" s="21">
        <v>3662</v>
      </c>
      <c r="G39" s="21">
        <v>2977</v>
      </c>
      <c r="H39" s="21">
        <v>2173</v>
      </c>
      <c r="I39" s="21">
        <v>878</v>
      </c>
      <c r="J39" s="21">
        <v>287</v>
      </c>
      <c r="K39" s="21">
        <v>235</v>
      </c>
      <c r="L39" s="22">
        <v>94</v>
      </c>
      <c r="M39" s="21">
        <v>715</v>
      </c>
      <c r="N39" s="22">
        <v>2977</v>
      </c>
      <c r="P39" s="2" t="b">
        <f>B39='Est by PSA'!$I$6</f>
        <v>0</v>
      </c>
      <c r="Q39" t="b">
        <f t="shared" si="3"/>
        <v>0</v>
      </c>
    </row>
    <row r="40" spans="2:17" x14ac:dyDescent="0.35">
      <c r="B40" s="18">
        <v>5</v>
      </c>
      <c r="C40" s="19" t="s">
        <v>47</v>
      </c>
      <c r="D40" s="20" t="s">
        <v>28</v>
      </c>
      <c r="E40" s="21">
        <v>15373</v>
      </c>
      <c r="F40" s="21">
        <v>5474</v>
      </c>
      <c r="G40" s="21">
        <v>4171</v>
      </c>
      <c r="H40" s="21">
        <v>3182</v>
      </c>
      <c r="I40" s="21">
        <v>1353</v>
      </c>
      <c r="J40" s="21">
        <v>381</v>
      </c>
      <c r="K40" s="21">
        <v>209</v>
      </c>
      <c r="L40" s="22">
        <v>156</v>
      </c>
      <c r="M40" s="21">
        <v>1220</v>
      </c>
      <c r="N40" s="22">
        <v>4171</v>
      </c>
      <c r="P40" s="2" t="b">
        <f>B40='Est by PSA'!$I$6</f>
        <v>0</v>
      </c>
      <c r="Q40" t="b">
        <f t="shared" si="3"/>
        <v>0</v>
      </c>
    </row>
    <row r="41" spans="2:17" x14ac:dyDescent="0.35">
      <c r="B41" s="18">
        <v>1</v>
      </c>
      <c r="C41" s="19" t="s">
        <v>48</v>
      </c>
      <c r="D41" s="20" t="s">
        <v>30</v>
      </c>
      <c r="E41" s="21">
        <v>100703</v>
      </c>
      <c r="F41" s="21">
        <v>24902</v>
      </c>
      <c r="G41" s="21">
        <v>18996</v>
      </c>
      <c r="H41" s="21">
        <v>14020</v>
      </c>
      <c r="I41" s="21">
        <v>5652</v>
      </c>
      <c r="J41" s="21">
        <v>1606</v>
      </c>
      <c r="K41" s="21">
        <v>1476</v>
      </c>
      <c r="L41" s="22">
        <v>2212</v>
      </c>
      <c r="M41" s="21">
        <v>4215</v>
      </c>
      <c r="N41" s="22" t="s">
        <v>134</v>
      </c>
      <c r="P41" s="2" t="b">
        <f>B41='Est by PSA'!$I$6</f>
        <v>0</v>
      </c>
      <c r="Q41" t="b">
        <f t="shared" si="3"/>
        <v>0</v>
      </c>
    </row>
    <row r="42" spans="2:17" x14ac:dyDescent="0.35">
      <c r="B42" s="18">
        <v>5</v>
      </c>
      <c r="C42" s="19" t="s">
        <v>49</v>
      </c>
      <c r="D42" s="20" t="s">
        <v>28</v>
      </c>
      <c r="E42" s="21">
        <v>19751</v>
      </c>
      <c r="F42" s="21">
        <v>6177</v>
      </c>
      <c r="G42" s="21">
        <v>4879</v>
      </c>
      <c r="H42" s="21">
        <v>3679</v>
      </c>
      <c r="I42" s="21">
        <v>1538</v>
      </c>
      <c r="J42" s="21">
        <v>481</v>
      </c>
      <c r="K42" s="21">
        <v>385</v>
      </c>
      <c r="L42" s="22">
        <v>286</v>
      </c>
      <c r="M42" s="21">
        <v>1265</v>
      </c>
      <c r="N42" s="22">
        <v>4879</v>
      </c>
      <c r="P42" s="2" t="b">
        <f>B42='Est by PSA'!$I$6</f>
        <v>0</v>
      </c>
      <c r="Q42" t="b">
        <f t="shared" si="3"/>
        <v>0</v>
      </c>
    </row>
    <row r="43" spans="2:17" x14ac:dyDescent="0.35">
      <c r="B43" s="18">
        <v>2</v>
      </c>
      <c r="C43" s="19" t="s">
        <v>50</v>
      </c>
      <c r="D43" s="20" t="s">
        <v>30</v>
      </c>
      <c r="E43" s="21">
        <v>930024</v>
      </c>
      <c r="F43" s="21">
        <v>286112</v>
      </c>
      <c r="G43" s="21">
        <v>222649</v>
      </c>
      <c r="H43" s="21">
        <v>161240</v>
      </c>
      <c r="I43" s="21">
        <v>65155</v>
      </c>
      <c r="J43" s="21">
        <v>18271</v>
      </c>
      <c r="K43" s="21">
        <v>15451</v>
      </c>
      <c r="L43" s="22">
        <v>53845</v>
      </c>
      <c r="M43" s="21">
        <v>44710</v>
      </c>
      <c r="N43" s="22" t="s">
        <v>134</v>
      </c>
      <c r="P43" s="2" t="b">
        <f>B43='Est by PSA'!$I$6</f>
        <v>1</v>
      </c>
      <c r="Q43" t="b">
        <f t="shared" si="3"/>
        <v>0</v>
      </c>
    </row>
    <row r="44" spans="2:17" x14ac:dyDescent="0.35">
      <c r="B44" s="18">
        <v>5</v>
      </c>
      <c r="C44" s="19" t="s">
        <v>51</v>
      </c>
      <c r="D44" s="20" t="s">
        <v>28</v>
      </c>
      <c r="E44" s="21">
        <v>16535</v>
      </c>
      <c r="F44" s="21">
        <v>6478</v>
      </c>
      <c r="G44" s="21">
        <v>5418</v>
      </c>
      <c r="H44" s="21">
        <v>4080</v>
      </c>
      <c r="I44" s="21">
        <v>1827</v>
      </c>
      <c r="J44" s="21">
        <v>524</v>
      </c>
      <c r="K44" s="21">
        <v>619</v>
      </c>
      <c r="L44" s="22">
        <v>131</v>
      </c>
      <c r="M44" s="21">
        <v>1355</v>
      </c>
      <c r="N44" s="22">
        <v>5418</v>
      </c>
      <c r="P44" s="2" t="b">
        <f>B44='Est by PSA'!$I$6</f>
        <v>0</v>
      </c>
      <c r="Q44" t="b">
        <f t="shared" si="3"/>
        <v>0</v>
      </c>
    </row>
    <row r="45" spans="2:17" x14ac:dyDescent="0.35">
      <c r="B45" s="18">
        <v>10</v>
      </c>
      <c r="C45" s="19" t="s">
        <v>52</v>
      </c>
      <c r="D45" s="20" t="s">
        <v>28</v>
      </c>
      <c r="E45" s="21">
        <v>6075</v>
      </c>
      <c r="F45" s="21">
        <v>2237</v>
      </c>
      <c r="G45" s="21">
        <v>1867</v>
      </c>
      <c r="H45" s="21">
        <v>1370</v>
      </c>
      <c r="I45" s="21">
        <v>583</v>
      </c>
      <c r="J45" s="21">
        <v>214</v>
      </c>
      <c r="K45" s="21">
        <v>225</v>
      </c>
      <c r="L45" s="22">
        <v>54</v>
      </c>
      <c r="M45" s="21">
        <v>440</v>
      </c>
      <c r="N45" s="22">
        <v>1867</v>
      </c>
      <c r="P45" s="2" t="b">
        <f>B45='Est by PSA'!$I$6</f>
        <v>0</v>
      </c>
      <c r="Q45" t="b">
        <f t="shared" si="3"/>
        <v>0</v>
      </c>
    </row>
    <row r="46" spans="2:17" x14ac:dyDescent="0.35">
      <c r="B46" s="18">
        <v>9</v>
      </c>
      <c r="C46" s="19" t="s">
        <v>53</v>
      </c>
      <c r="D46" s="20" t="s">
        <v>28</v>
      </c>
      <c r="E46" s="21">
        <v>34522</v>
      </c>
      <c r="F46" s="21">
        <v>11303</v>
      </c>
      <c r="G46" s="21">
        <v>9157</v>
      </c>
      <c r="H46" s="21">
        <v>6501</v>
      </c>
      <c r="I46" s="21">
        <v>2663</v>
      </c>
      <c r="J46" s="21">
        <v>898</v>
      </c>
      <c r="K46" s="21">
        <v>893</v>
      </c>
      <c r="L46" s="22">
        <v>196</v>
      </c>
      <c r="M46" s="21">
        <v>2120</v>
      </c>
      <c r="N46" s="22">
        <v>9157</v>
      </c>
      <c r="P46" s="2" t="b">
        <f>B46='Est by PSA'!$I$6</f>
        <v>0</v>
      </c>
      <c r="Q46" t="b">
        <f t="shared" si="3"/>
        <v>0</v>
      </c>
    </row>
    <row r="47" spans="2:17" x14ac:dyDescent="0.35">
      <c r="B47" s="18">
        <v>9</v>
      </c>
      <c r="C47" s="19" t="s">
        <v>54</v>
      </c>
      <c r="D47" s="20" t="s">
        <v>28</v>
      </c>
      <c r="E47" s="21">
        <v>21315</v>
      </c>
      <c r="F47" s="21">
        <v>7024</v>
      </c>
      <c r="G47" s="21">
        <v>5628</v>
      </c>
      <c r="H47" s="21">
        <v>4164</v>
      </c>
      <c r="I47" s="21">
        <v>1840</v>
      </c>
      <c r="J47" s="21">
        <v>664</v>
      </c>
      <c r="K47" s="21">
        <v>682</v>
      </c>
      <c r="L47" s="22">
        <v>151</v>
      </c>
      <c r="M47" s="21">
        <v>1445</v>
      </c>
      <c r="N47" s="22">
        <v>5628</v>
      </c>
      <c r="P47" s="2" t="b">
        <f>B47='Est by PSA'!$I$6</f>
        <v>0</v>
      </c>
      <c r="Q47" t="b">
        <f t="shared" si="3"/>
        <v>0</v>
      </c>
    </row>
    <row r="48" spans="2:17" x14ac:dyDescent="0.35">
      <c r="B48" s="18">
        <v>5</v>
      </c>
      <c r="C48" s="19" t="s">
        <v>55</v>
      </c>
      <c r="D48" s="20" t="s">
        <v>30</v>
      </c>
      <c r="E48" s="21">
        <v>13406</v>
      </c>
      <c r="F48" s="21">
        <v>4483</v>
      </c>
      <c r="G48" s="21">
        <v>3644</v>
      </c>
      <c r="H48" s="21">
        <v>2628</v>
      </c>
      <c r="I48" s="21">
        <v>1139</v>
      </c>
      <c r="J48" s="21">
        <v>327</v>
      </c>
      <c r="K48" s="21">
        <v>330</v>
      </c>
      <c r="L48" s="22">
        <v>126</v>
      </c>
      <c r="M48" s="21">
        <v>1105</v>
      </c>
      <c r="N48" s="22" t="s">
        <v>134</v>
      </c>
      <c r="P48" s="2" t="b">
        <f>B48='Est by PSA'!$I$6</f>
        <v>0</v>
      </c>
      <c r="Q48" t="b">
        <f t="shared" si="3"/>
        <v>0</v>
      </c>
    </row>
    <row r="49" spans="2:17" x14ac:dyDescent="0.35">
      <c r="B49" s="18">
        <v>11</v>
      </c>
      <c r="C49" s="19" t="s">
        <v>56</v>
      </c>
      <c r="D49" s="20" t="s">
        <v>28</v>
      </c>
      <c r="E49" s="21">
        <v>37323</v>
      </c>
      <c r="F49" s="21">
        <v>12975</v>
      </c>
      <c r="G49" s="21">
        <v>10341</v>
      </c>
      <c r="H49" s="21">
        <v>7835</v>
      </c>
      <c r="I49" s="21">
        <v>3293</v>
      </c>
      <c r="J49" s="21">
        <v>859</v>
      </c>
      <c r="K49" s="21">
        <v>1408</v>
      </c>
      <c r="L49" s="22">
        <v>337</v>
      </c>
      <c r="M49" s="21">
        <v>3365</v>
      </c>
      <c r="N49" s="22">
        <v>10341</v>
      </c>
      <c r="P49" s="2" t="b">
        <f>B49='Est by PSA'!$I$6</f>
        <v>0</v>
      </c>
      <c r="Q49" t="b">
        <f t="shared" si="3"/>
        <v>0</v>
      </c>
    </row>
    <row r="50" spans="2:17" x14ac:dyDescent="0.35">
      <c r="B50" s="18">
        <v>4</v>
      </c>
      <c r="C50" s="19" t="s">
        <v>57</v>
      </c>
      <c r="D50" s="20" t="s">
        <v>28</v>
      </c>
      <c r="E50" s="21">
        <v>33020</v>
      </c>
      <c r="F50" s="21">
        <v>11742</v>
      </c>
      <c r="G50" s="21">
        <v>9414</v>
      </c>
      <c r="H50" s="21">
        <v>7089</v>
      </c>
      <c r="I50" s="21">
        <v>2890</v>
      </c>
      <c r="J50" s="21">
        <v>690</v>
      </c>
      <c r="K50" s="21">
        <v>778</v>
      </c>
      <c r="L50" s="22">
        <v>259</v>
      </c>
      <c r="M50" s="21">
        <v>2585</v>
      </c>
      <c r="N50" s="22">
        <v>9414</v>
      </c>
      <c r="P50" s="2" t="b">
        <f>B50='Est by PSA'!$I$6</f>
        <v>0</v>
      </c>
      <c r="Q50" t="b">
        <f t="shared" si="3"/>
        <v>0</v>
      </c>
    </row>
    <row r="51" spans="2:17" x14ac:dyDescent="0.35">
      <c r="B51" s="18">
        <v>11</v>
      </c>
      <c r="C51" s="19" t="s">
        <v>58</v>
      </c>
      <c r="D51" s="20" t="s">
        <v>28</v>
      </c>
      <c r="E51" s="21">
        <v>4819</v>
      </c>
      <c r="F51" s="21">
        <v>1933</v>
      </c>
      <c r="G51" s="21">
        <v>1613</v>
      </c>
      <c r="H51" s="21">
        <v>1217</v>
      </c>
      <c r="I51" s="21">
        <v>576</v>
      </c>
      <c r="J51" s="21">
        <v>186</v>
      </c>
      <c r="K51" s="21">
        <v>167</v>
      </c>
      <c r="L51" s="22">
        <v>55</v>
      </c>
      <c r="M51" s="21">
        <v>500</v>
      </c>
      <c r="N51" s="22">
        <v>1613</v>
      </c>
      <c r="P51" s="2" t="b">
        <f>B51='Est by PSA'!$I$6</f>
        <v>0</v>
      </c>
      <c r="Q51" t="b">
        <f t="shared" si="3"/>
        <v>0</v>
      </c>
    </row>
    <row r="52" spans="2:17" x14ac:dyDescent="0.35">
      <c r="B52" s="18">
        <v>7</v>
      </c>
      <c r="C52" s="19" t="s">
        <v>59</v>
      </c>
      <c r="D52" s="20" t="s">
        <v>28</v>
      </c>
      <c r="E52" s="21">
        <v>11683</v>
      </c>
      <c r="F52" s="21">
        <v>4224</v>
      </c>
      <c r="G52" s="21">
        <v>3368</v>
      </c>
      <c r="H52" s="21">
        <v>2434</v>
      </c>
      <c r="I52" s="21">
        <v>1004</v>
      </c>
      <c r="J52" s="21">
        <v>244</v>
      </c>
      <c r="K52" s="21">
        <v>331</v>
      </c>
      <c r="L52" s="22">
        <v>76</v>
      </c>
      <c r="M52" s="21">
        <v>890</v>
      </c>
      <c r="N52" s="22">
        <v>3368</v>
      </c>
      <c r="P52" s="2" t="b">
        <f>B52='Est by PSA'!$I$6</f>
        <v>0</v>
      </c>
      <c r="Q52" t="b">
        <f t="shared" si="3"/>
        <v>0</v>
      </c>
    </row>
    <row r="53" spans="2:17" x14ac:dyDescent="0.35">
      <c r="B53" s="18">
        <v>2</v>
      </c>
      <c r="C53" s="19" t="s">
        <v>60</v>
      </c>
      <c r="D53" s="20" t="s">
        <v>30</v>
      </c>
      <c r="E53" s="21">
        <v>53219</v>
      </c>
      <c r="F53" s="21">
        <v>14832</v>
      </c>
      <c r="G53" s="21">
        <v>11237</v>
      </c>
      <c r="H53" s="21">
        <v>8031</v>
      </c>
      <c r="I53" s="21">
        <v>3100</v>
      </c>
      <c r="J53" s="21">
        <v>961</v>
      </c>
      <c r="K53" s="21">
        <v>506</v>
      </c>
      <c r="L53" s="22">
        <v>857</v>
      </c>
      <c r="M53" s="21">
        <v>2655</v>
      </c>
      <c r="N53" s="22" t="s">
        <v>134</v>
      </c>
      <c r="P53" s="2" t="b">
        <f>B53='Est by PSA'!$I$6</f>
        <v>1</v>
      </c>
      <c r="Q53" t="b">
        <f t="shared" si="3"/>
        <v>0</v>
      </c>
    </row>
    <row r="54" spans="2:17" x14ac:dyDescent="0.35">
      <c r="B54" s="18">
        <v>10</v>
      </c>
      <c r="C54" s="19" t="s">
        <v>61</v>
      </c>
      <c r="D54" s="20" t="s">
        <v>28</v>
      </c>
      <c r="E54" s="21">
        <v>7916</v>
      </c>
      <c r="F54" s="21">
        <v>2897</v>
      </c>
      <c r="G54" s="21">
        <v>2386</v>
      </c>
      <c r="H54" s="21">
        <v>1816</v>
      </c>
      <c r="I54" s="21">
        <v>830</v>
      </c>
      <c r="J54" s="21">
        <v>285</v>
      </c>
      <c r="K54" s="21">
        <v>215</v>
      </c>
      <c r="L54" s="22">
        <v>84</v>
      </c>
      <c r="M54" s="21">
        <v>600</v>
      </c>
      <c r="N54" s="22">
        <v>2386</v>
      </c>
      <c r="P54" s="2" t="b">
        <f>B54='Est by PSA'!$I$6</f>
        <v>0</v>
      </c>
      <c r="Q54" t="b">
        <f t="shared" si="3"/>
        <v>0</v>
      </c>
    </row>
    <row r="55" spans="2:17" x14ac:dyDescent="0.35">
      <c r="B55" s="18">
        <v>6</v>
      </c>
      <c r="C55" s="19" t="s">
        <v>62</v>
      </c>
      <c r="D55" s="20" t="s">
        <v>28</v>
      </c>
      <c r="E55" s="21">
        <v>17281</v>
      </c>
      <c r="F55" s="21">
        <v>6928</v>
      </c>
      <c r="G55" s="21">
        <v>5770</v>
      </c>
      <c r="H55" s="21">
        <v>4256</v>
      </c>
      <c r="I55" s="21">
        <v>1841</v>
      </c>
      <c r="J55" s="21">
        <v>512</v>
      </c>
      <c r="K55" s="21">
        <v>580</v>
      </c>
      <c r="L55" s="22">
        <v>147</v>
      </c>
      <c r="M55" s="21">
        <v>1530</v>
      </c>
      <c r="N55" s="22">
        <v>5770</v>
      </c>
      <c r="P55" s="2" t="b">
        <f>B55='Est by PSA'!$I$6</f>
        <v>0</v>
      </c>
      <c r="Q55" t="b">
        <f t="shared" si="3"/>
        <v>0</v>
      </c>
    </row>
    <row r="56" spans="2:17" x14ac:dyDescent="0.35">
      <c r="B56" s="18">
        <v>11</v>
      </c>
      <c r="C56" s="19" t="s">
        <v>63</v>
      </c>
      <c r="D56" s="20" t="s">
        <v>28</v>
      </c>
      <c r="E56" s="21">
        <v>3605</v>
      </c>
      <c r="F56" s="21">
        <v>1686</v>
      </c>
      <c r="G56" s="21">
        <v>1354</v>
      </c>
      <c r="H56" s="21">
        <v>1076</v>
      </c>
      <c r="I56" s="21">
        <v>453</v>
      </c>
      <c r="J56" s="21">
        <v>149</v>
      </c>
      <c r="K56" s="21">
        <v>111</v>
      </c>
      <c r="L56" s="22">
        <v>52</v>
      </c>
      <c r="M56" s="21">
        <v>370</v>
      </c>
      <c r="N56" s="22">
        <v>1354</v>
      </c>
      <c r="P56" s="2" t="b">
        <f>B56='Est by PSA'!$I$6</f>
        <v>0</v>
      </c>
      <c r="Q56" t="b">
        <f t="shared" si="3"/>
        <v>0</v>
      </c>
    </row>
    <row r="57" spans="2:17" x14ac:dyDescent="0.35">
      <c r="B57" s="18">
        <v>3</v>
      </c>
      <c r="C57" s="19" t="s">
        <v>64</v>
      </c>
      <c r="D57" s="20" t="s">
        <v>28</v>
      </c>
      <c r="E57" s="21">
        <v>6193</v>
      </c>
      <c r="F57" s="21">
        <v>2739</v>
      </c>
      <c r="G57" s="21">
        <v>2323</v>
      </c>
      <c r="H57" s="21">
        <v>1710</v>
      </c>
      <c r="I57" s="21">
        <v>769</v>
      </c>
      <c r="J57" s="21">
        <v>346</v>
      </c>
      <c r="K57" s="21">
        <v>178</v>
      </c>
      <c r="L57" s="22">
        <v>61</v>
      </c>
      <c r="M57" s="21">
        <v>460</v>
      </c>
      <c r="N57" s="22">
        <v>2323</v>
      </c>
      <c r="P57" s="2" t="b">
        <f>B57='Est by PSA'!$I$6</f>
        <v>0</v>
      </c>
      <c r="Q57" t="b">
        <f t="shared" si="3"/>
        <v>0</v>
      </c>
    </row>
    <row r="58" spans="2:17" x14ac:dyDescent="0.35">
      <c r="B58" s="18">
        <v>3</v>
      </c>
      <c r="C58" s="19" t="s">
        <v>65</v>
      </c>
      <c r="D58" s="20" t="s">
        <v>30</v>
      </c>
      <c r="E58" s="21">
        <v>48643</v>
      </c>
      <c r="F58" s="21">
        <v>17382</v>
      </c>
      <c r="G58" s="21">
        <v>14025</v>
      </c>
      <c r="H58" s="21">
        <v>10591</v>
      </c>
      <c r="I58" s="21">
        <v>4480</v>
      </c>
      <c r="J58" s="21">
        <v>1339</v>
      </c>
      <c r="K58" s="21">
        <v>1171</v>
      </c>
      <c r="L58" s="22">
        <v>665</v>
      </c>
      <c r="M58" s="21">
        <v>3610</v>
      </c>
      <c r="N58" s="22" t="s">
        <v>134</v>
      </c>
      <c r="P58" s="2" t="b">
        <f>B58='Est by PSA'!$I$6</f>
        <v>0</v>
      </c>
      <c r="Q58" t="b">
        <f t="shared" si="3"/>
        <v>0</v>
      </c>
    </row>
    <row r="59" spans="2:17" x14ac:dyDescent="0.35">
      <c r="B59" s="18">
        <v>5</v>
      </c>
      <c r="C59" s="19" t="s">
        <v>66</v>
      </c>
      <c r="D59" s="20" t="s">
        <v>28</v>
      </c>
      <c r="E59" s="21">
        <v>26449</v>
      </c>
      <c r="F59" s="21">
        <v>9893</v>
      </c>
      <c r="G59" s="21">
        <v>8260</v>
      </c>
      <c r="H59" s="21">
        <v>5977</v>
      </c>
      <c r="I59" s="21">
        <v>2554</v>
      </c>
      <c r="J59" s="21">
        <v>685</v>
      </c>
      <c r="K59" s="21">
        <v>949</v>
      </c>
      <c r="L59" s="22">
        <v>415</v>
      </c>
      <c r="M59" s="21">
        <v>2030</v>
      </c>
      <c r="N59" s="22">
        <v>8260</v>
      </c>
      <c r="P59" s="2" t="b">
        <f>B59='Est by PSA'!$I$6</f>
        <v>0</v>
      </c>
      <c r="Q59" t="b">
        <f t="shared" si="3"/>
        <v>0</v>
      </c>
    </row>
    <row r="60" spans="2:17" x14ac:dyDescent="0.35">
      <c r="B60" s="18">
        <v>11</v>
      </c>
      <c r="C60" s="19" t="s">
        <v>67</v>
      </c>
      <c r="D60" s="20" t="s">
        <v>28</v>
      </c>
      <c r="E60" s="21">
        <v>53064</v>
      </c>
      <c r="F60" s="21">
        <v>14401</v>
      </c>
      <c r="G60" s="21">
        <v>11789</v>
      </c>
      <c r="H60" s="21">
        <v>8778</v>
      </c>
      <c r="I60" s="21">
        <v>3529</v>
      </c>
      <c r="J60" s="21">
        <v>1170</v>
      </c>
      <c r="K60" s="21">
        <v>1316</v>
      </c>
      <c r="L60" s="22">
        <v>1773</v>
      </c>
      <c r="M60" s="21">
        <v>3065</v>
      </c>
      <c r="N60" s="22">
        <v>11789</v>
      </c>
      <c r="P60" s="2" t="b">
        <f>B60='Est by PSA'!$I$6</f>
        <v>0</v>
      </c>
      <c r="Q60" t="b">
        <f t="shared" si="3"/>
        <v>0</v>
      </c>
    </row>
    <row r="61" spans="2:17" x14ac:dyDescent="0.35">
      <c r="B61" s="18">
        <v>10</v>
      </c>
      <c r="C61" s="19" t="s">
        <v>68</v>
      </c>
      <c r="D61" s="20" t="s">
        <v>28</v>
      </c>
      <c r="E61" s="21">
        <v>9180</v>
      </c>
      <c r="F61" s="21">
        <v>3327</v>
      </c>
      <c r="G61" s="21">
        <v>2624</v>
      </c>
      <c r="H61" s="21">
        <v>1926</v>
      </c>
      <c r="I61" s="21">
        <v>806</v>
      </c>
      <c r="J61" s="21">
        <v>321</v>
      </c>
      <c r="K61" s="21">
        <v>288</v>
      </c>
      <c r="L61" s="22">
        <v>49</v>
      </c>
      <c r="M61" s="21">
        <v>530</v>
      </c>
      <c r="N61" s="22">
        <v>2624</v>
      </c>
      <c r="P61" s="2" t="b">
        <f>B61='Est by PSA'!$I$6</f>
        <v>0</v>
      </c>
      <c r="Q61" t="b">
        <f t="shared" si="3"/>
        <v>0</v>
      </c>
    </row>
    <row r="62" spans="2:17" x14ac:dyDescent="0.35">
      <c r="B62" s="18">
        <v>9</v>
      </c>
      <c r="C62" s="19" t="s">
        <v>69</v>
      </c>
      <c r="D62" s="20" t="s">
        <v>28</v>
      </c>
      <c r="E62" s="21">
        <v>36550</v>
      </c>
      <c r="F62" s="21">
        <v>12219</v>
      </c>
      <c r="G62" s="21">
        <v>9679</v>
      </c>
      <c r="H62" s="21">
        <v>7298</v>
      </c>
      <c r="I62" s="21">
        <v>3000</v>
      </c>
      <c r="J62" s="21">
        <v>739</v>
      </c>
      <c r="K62" s="21">
        <v>800</v>
      </c>
      <c r="L62" s="22">
        <v>696</v>
      </c>
      <c r="M62" s="21">
        <v>2350</v>
      </c>
      <c r="N62" s="22">
        <v>9679</v>
      </c>
      <c r="P62" s="2" t="b">
        <f>B62='Est by PSA'!$I$6</f>
        <v>0</v>
      </c>
      <c r="Q62" t="b">
        <f t="shared" si="3"/>
        <v>0</v>
      </c>
    </row>
    <row r="63" spans="2:17" x14ac:dyDescent="0.35">
      <c r="B63" s="18">
        <v>7</v>
      </c>
      <c r="C63" s="19" t="s">
        <v>70</v>
      </c>
      <c r="D63" s="20" t="s">
        <v>30</v>
      </c>
      <c r="E63" s="21">
        <v>21274</v>
      </c>
      <c r="F63" s="21">
        <v>7622</v>
      </c>
      <c r="G63" s="21">
        <v>6016</v>
      </c>
      <c r="H63" s="21">
        <v>4391</v>
      </c>
      <c r="I63" s="21">
        <v>1816</v>
      </c>
      <c r="J63" s="21">
        <v>360</v>
      </c>
      <c r="K63" s="21">
        <v>644</v>
      </c>
      <c r="L63" s="22">
        <v>232</v>
      </c>
      <c r="M63" s="21">
        <v>1525</v>
      </c>
      <c r="N63" s="22" t="s">
        <v>134</v>
      </c>
      <c r="P63" s="2" t="b">
        <f>B63='Est by PSA'!$I$6</f>
        <v>0</v>
      </c>
      <c r="Q63" t="b">
        <f t="shared" si="3"/>
        <v>0</v>
      </c>
    </row>
    <row r="64" spans="2:17" x14ac:dyDescent="0.35">
      <c r="B64" s="18">
        <v>1</v>
      </c>
      <c r="C64" s="19" t="s">
        <v>71</v>
      </c>
      <c r="D64" s="20" t="s">
        <v>28</v>
      </c>
      <c r="E64" s="21">
        <v>21851</v>
      </c>
      <c r="F64" s="21">
        <v>9946</v>
      </c>
      <c r="G64" s="21">
        <v>8304</v>
      </c>
      <c r="H64" s="21">
        <v>6541</v>
      </c>
      <c r="I64" s="21">
        <v>2846</v>
      </c>
      <c r="J64" s="21">
        <v>728</v>
      </c>
      <c r="K64" s="21">
        <v>471</v>
      </c>
      <c r="L64" s="22">
        <v>263</v>
      </c>
      <c r="M64" s="21">
        <v>1960</v>
      </c>
      <c r="N64" s="22">
        <v>8304</v>
      </c>
      <c r="P64" s="2" t="b">
        <f>B64='Est by PSA'!$I$6</f>
        <v>0</v>
      </c>
      <c r="Q64" t="b">
        <f t="shared" si="3"/>
        <v>0</v>
      </c>
    </row>
    <row r="65" spans="2:17" x14ac:dyDescent="0.35">
      <c r="B65" s="18">
        <v>11</v>
      </c>
      <c r="C65" s="19" t="s">
        <v>72</v>
      </c>
      <c r="D65" s="20" t="s">
        <v>28</v>
      </c>
      <c r="E65" s="21">
        <v>13376</v>
      </c>
      <c r="F65" s="21">
        <v>4478</v>
      </c>
      <c r="G65" s="21">
        <v>3441</v>
      </c>
      <c r="H65" s="21">
        <v>2630</v>
      </c>
      <c r="I65" s="21">
        <v>1151</v>
      </c>
      <c r="J65" s="21">
        <v>362</v>
      </c>
      <c r="K65" s="21">
        <v>359</v>
      </c>
      <c r="L65" s="22">
        <v>175</v>
      </c>
      <c r="M65" s="21">
        <v>795</v>
      </c>
      <c r="N65" s="22">
        <v>3441</v>
      </c>
      <c r="P65" s="2" t="b">
        <f>B65='Est by PSA'!$I$6</f>
        <v>0</v>
      </c>
      <c r="Q65" t="b">
        <f t="shared" si="3"/>
        <v>0</v>
      </c>
    </row>
    <row r="66" spans="2:17" x14ac:dyDescent="0.35">
      <c r="B66" s="18">
        <v>2</v>
      </c>
      <c r="C66" s="19" t="s">
        <v>73</v>
      </c>
      <c r="D66" s="20" t="s">
        <v>30</v>
      </c>
      <c r="E66" s="21">
        <v>517255</v>
      </c>
      <c r="F66" s="21">
        <v>146876</v>
      </c>
      <c r="G66" s="21">
        <v>112583</v>
      </c>
      <c r="H66" s="21">
        <v>80391</v>
      </c>
      <c r="I66" s="21">
        <v>32138</v>
      </c>
      <c r="J66" s="21">
        <v>8325</v>
      </c>
      <c r="K66" s="21">
        <v>7775</v>
      </c>
      <c r="L66" s="22">
        <v>29913</v>
      </c>
      <c r="M66" s="21">
        <v>22100</v>
      </c>
      <c r="N66" s="22" t="s">
        <v>134</v>
      </c>
      <c r="P66" s="2" t="b">
        <f>B66='Est by PSA'!$I$6</f>
        <v>1</v>
      </c>
      <c r="Q66" t="b">
        <f t="shared" si="3"/>
        <v>0</v>
      </c>
    </row>
    <row r="67" spans="2:17" x14ac:dyDescent="0.35">
      <c r="B67" s="18">
        <v>2</v>
      </c>
      <c r="C67" s="19" t="s">
        <v>74</v>
      </c>
      <c r="D67" s="20" t="s">
        <v>30</v>
      </c>
      <c r="E67" s="21">
        <v>106635</v>
      </c>
      <c r="F67" s="21">
        <v>32860</v>
      </c>
      <c r="G67" s="21">
        <v>26902</v>
      </c>
      <c r="H67" s="21">
        <v>19030</v>
      </c>
      <c r="I67" s="21">
        <v>7876</v>
      </c>
      <c r="J67" s="21">
        <v>1836</v>
      </c>
      <c r="K67" s="21">
        <v>2531</v>
      </c>
      <c r="L67" s="22">
        <v>4675</v>
      </c>
      <c r="M67" s="21">
        <v>6380</v>
      </c>
      <c r="N67" s="22" t="s">
        <v>134</v>
      </c>
      <c r="P67" s="2" t="b">
        <f>B67='Est by PSA'!$I$6</f>
        <v>1</v>
      </c>
      <c r="Q67" t="b">
        <f t="shared" si="3"/>
        <v>0</v>
      </c>
    </row>
    <row r="68" spans="2:17" x14ac:dyDescent="0.35">
      <c r="B68" s="18">
        <v>2</v>
      </c>
      <c r="C68" s="19" t="s">
        <v>75</v>
      </c>
      <c r="D68" s="20" t="s">
        <v>30</v>
      </c>
      <c r="E68" s="21">
        <v>137675</v>
      </c>
      <c r="F68" s="21">
        <v>29800</v>
      </c>
      <c r="G68" s="21">
        <v>21679</v>
      </c>
      <c r="H68" s="21">
        <v>15466</v>
      </c>
      <c r="I68" s="21">
        <v>5699</v>
      </c>
      <c r="J68" s="21">
        <v>1277</v>
      </c>
      <c r="K68" s="21">
        <v>873</v>
      </c>
      <c r="L68" s="22">
        <v>5128</v>
      </c>
      <c r="M68" s="21">
        <v>3480</v>
      </c>
      <c r="N68" s="22" t="s">
        <v>134</v>
      </c>
      <c r="P68" s="2" t="b">
        <f>B68='Est by PSA'!$I$6</f>
        <v>1</v>
      </c>
      <c r="Q68" t="b">
        <f t="shared" si="3"/>
        <v>0</v>
      </c>
    </row>
    <row r="69" spans="2:17" x14ac:dyDescent="0.35">
      <c r="B69" s="18">
        <v>3</v>
      </c>
      <c r="C69" s="19" t="s">
        <v>76</v>
      </c>
      <c r="D69" s="20" t="s">
        <v>28</v>
      </c>
      <c r="E69" s="21">
        <v>49046</v>
      </c>
      <c r="F69" s="21">
        <v>17440</v>
      </c>
      <c r="G69" s="21">
        <v>14369</v>
      </c>
      <c r="H69" s="21">
        <v>10907</v>
      </c>
      <c r="I69" s="21">
        <v>4748</v>
      </c>
      <c r="J69" s="21">
        <v>1239</v>
      </c>
      <c r="K69" s="21">
        <v>1586</v>
      </c>
      <c r="L69" s="22">
        <v>1160</v>
      </c>
      <c r="M69" s="21">
        <v>4655</v>
      </c>
      <c r="N69" s="22">
        <v>14369</v>
      </c>
      <c r="P69" s="2" t="b">
        <f>B69='Est by PSA'!$I$6</f>
        <v>0</v>
      </c>
      <c r="Q69" t="b">
        <f t="shared" si="3"/>
        <v>0</v>
      </c>
    </row>
    <row r="70" spans="2:17" x14ac:dyDescent="0.35">
      <c r="B70" s="18">
        <v>2</v>
      </c>
      <c r="C70" s="19" t="s">
        <v>77</v>
      </c>
      <c r="D70" s="20" t="s">
        <v>30</v>
      </c>
      <c r="E70" s="21">
        <v>714223</v>
      </c>
      <c r="F70" s="21">
        <v>207889</v>
      </c>
      <c r="G70" s="21">
        <v>159165</v>
      </c>
      <c r="H70" s="21">
        <v>112792</v>
      </c>
      <c r="I70" s="21">
        <v>44894</v>
      </c>
      <c r="J70" s="21">
        <v>12636</v>
      </c>
      <c r="K70" s="21">
        <v>11959</v>
      </c>
      <c r="L70" s="22">
        <v>40845</v>
      </c>
      <c r="M70" s="21">
        <v>31970</v>
      </c>
      <c r="N70" s="22" t="s">
        <v>134</v>
      </c>
      <c r="P70" s="2" t="b">
        <f>B70='Est by PSA'!$I$6</f>
        <v>1</v>
      </c>
      <c r="Q70" t="b">
        <f t="shared" si="3"/>
        <v>0</v>
      </c>
    </row>
    <row r="71" spans="2:17" x14ac:dyDescent="0.35">
      <c r="B71" s="18">
        <v>3</v>
      </c>
      <c r="C71" s="19" t="s">
        <v>78</v>
      </c>
      <c r="D71" s="20" t="s">
        <v>28</v>
      </c>
      <c r="E71" s="21">
        <v>108714</v>
      </c>
      <c r="F71" s="21">
        <v>37553</v>
      </c>
      <c r="G71" s="21">
        <v>29691</v>
      </c>
      <c r="H71" s="21">
        <v>21669</v>
      </c>
      <c r="I71" s="21">
        <v>8860</v>
      </c>
      <c r="J71" s="21">
        <v>2728</v>
      </c>
      <c r="K71" s="21">
        <v>2906</v>
      </c>
      <c r="L71" s="22">
        <v>2003</v>
      </c>
      <c r="M71" s="21">
        <v>7720</v>
      </c>
      <c r="N71" s="22">
        <v>29691</v>
      </c>
      <c r="P71" s="2" t="b">
        <f>B71='Est by PSA'!$I$6</f>
        <v>0</v>
      </c>
      <c r="Q71" t="b">
        <f t="shared" si="3"/>
        <v>0</v>
      </c>
    </row>
    <row r="72" spans="2:17" x14ac:dyDescent="0.35">
      <c r="B72" s="18">
        <v>10</v>
      </c>
      <c r="C72" s="19" t="s">
        <v>79</v>
      </c>
      <c r="D72" s="20" t="s">
        <v>28</v>
      </c>
      <c r="E72" s="21">
        <v>15031</v>
      </c>
      <c r="F72" s="21">
        <v>4740</v>
      </c>
      <c r="G72" s="21">
        <v>3928</v>
      </c>
      <c r="H72" s="21">
        <v>2779</v>
      </c>
      <c r="I72" s="21">
        <v>1173</v>
      </c>
      <c r="J72" s="21">
        <v>368</v>
      </c>
      <c r="K72" s="21">
        <v>352</v>
      </c>
      <c r="L72" s="22">
        <v>155</v>
      </c>
      <c r="M72" s="21">
        <v>1035</v>
      </c>
      <c r="N72" s="22">
        <v>3928</v>
      </c>
      <c r="P72" s="2" t="b">
        <f>B72='Est by PSA'!$I$6</f>
        <v>0</v>
      </c>
      <c r="Q72" t="b">
        <f t="shared" si="3"/>
        <v>0</v>
      </c>
    </row>
    <row r="73" spans="2:17" x14ac:dyDescent="0.35">
      <c r="B73" s="18">
        <v>1</v>
      </c>
      <c r="C73" s="19" t="s">
        <v>80</v>
      </c>
      <c r="D73" s="20" t="s">
        <v>28</v>
      </c>
      <c r="E73" s="21">
        <v>33869</v>
      </c>
      <c r="F73" s="21">
        <v>12137</v>
      </c>
      <c r="G73" s="21">
        <v>9684</v>
      </c>
      <c r="H73" s="21">
        <v>7227</v>
      </c>
      <c r="I73" s="21">
        <v>3151</v>
      </c>
      <c r="J73" s="21">
        <v>998</v>
      </c>
      <c r="K73" s="21">
        <v>902</v>
      </c>
      <c r="L73" s="22">
        <v>700</v>
      </c>
      <c r="M73" s="21">
        <v>2580</v>
      </c>
      <c r="N73" s="22">
        <v>9684</v>
      </c>
      <c r="P73" s="2" t="b">
        <f>B73='Est by PSA'!$I$6</f>
        <v>0</v>
      </c>
      <c r="Q73" t="b">
        <f t="shared" si="3"/>
        <v>0</v>
      </c>
    </row>
    <row r="74" spans="2:17" x14ac:dyDescent="0.35">
      <c r="B74" s="18">
        <v>5</v>
      </c>
      <c r="C74" s="19" t="s">
        <v>81</v>
      </c>
      <c r="D74" s="20" t="s">
        <v>28</v>
      </c>
      <c r="E74" s="21">
        <v>35565</v>
      </c>
      <c r="F74" s="21">
        <v>12191</v>
      </c>
      <c r="G74" s="21">
        <v>9854</v>
      </c>
      <c r="H74" s="21">
        <v>7164</v>
      </c>
      <c r="I74" s="21">
        <v>2969</v>
      </c>
      <c r="J74" s="21">
        <v>1017</v>
      </c>
      <c r="K74" s="21">
        <v>714</v>
      </c>
      <c r="L74" s="22">
        <v>422</v>
      </c>
      <c r="M74" s="21">
        <v>2560</v>
      </c>
      <c r="N74" s="22">
        <v>9854</v>
      </c>
      <c r="P74" s="2" t="b">
        <f>B74='Est by PSA'!$I$6</f>
        <v>0</v>
      </c>
      <c r="Q74" t="b">
        <f t="shared" si="3"/>
        <v>0</v>
      </c>
    </row>
    <row r="75" spans="2:17" x14ac:dyDescent="0.35">
      <c r="B75" s="18">
        <v>7</v>
      </c>
      <c r="C75" s="19" t="s">
        <v>82</v>
      </c>
      <c r="D75" s="20" t="s">
        <v>28</v>
      </c>
      <c r="E75" s="21">
        <v>27713</v>
      </c>
      <c r="F75" s="21">
        <v>8952</v>
      </c>
      <c r="G75" s="21">
        <v>7289</v>
      </c>
      <c r="H75" s="21">
        <v>5409</v>
      </c>
      <c r="I75" s="21">
        <v>2388</v>
      </c>
      <c r="J75" s="21">
        <v>760</v>
      </c>
      <c r="K75" s="21">
        <v>662</v>
      </c>
      <c r="L75" s="22">
        <v>287</v>
      </c>
      <c r="M75" s="21">
        <v>1855</v>
      </c>
      <c r="N75" s="22">
        <v>7289</v>
      </c>
      <c r="P75" s="2" t="b">
        <f>B75='Est by PSA'!$I$6</f>
        <v>0</v>
      </c>
      <c r="Q75" t="b">
        <f t="shared" si="3"/>
        <v>0</v>
      </c>
    </row>
    <row r="76" spans="2:17" x14ac:dyDescent="0.35">
      <c r="B76" s="18">
        <v>5</v>
      </c>
      <c r="C76" s="19" t="s">
        <v>83</v>
      </c>
      <c r="D76" s="20" t="s">
        <v>30</v>
      </c>
      <c r="E76" s="21">
        <v>101849</v>
      </c>
      <c r="F76" s="21">
        <v>34714</v>
      </c>
      <c r="G76" s="21">
        <v>27934</v>
      </c>
      <c r="H76" s="21">
        <v>21412</v>
      </c>
      <c r="I76" s="21">
        <v>9075</v>
      </c>
      <c r="J76" s="21">
        <v>3018</v>
      </c>
      <c r="K76" s="21">
        <v>2628</v>
      </c>
      <c r="L76" s="22">
        <v>4208</v>
      </c>
      <c r="M76" s="21">
        <v>7830</v>
      </c>
      <c r="N76" s="22" t="s">
        <v>134</v>
      </c>
      <c r="P76" s="2" t="b">
        <f>B76='Est by PSA'!$I$6</f>
        <v>0</v>
      </c>
      <c r="Q76" t="b">
        <f t="shared" si="3"/>
        <v>0</v>
      </c>
    </row>
    <row r="77" spans="2:17" x14ac:dyDescent="0.35">
      <c r="B77" s="18">
        <v>7</v>
      </c>
      <c r="C77" s="19" t="s">
        <v>84</v>
      </c>
      <c r="D77" s="20" t="s">
        <v>30</v>
      </c>
      <c r="E77" s="21">
        <v>44350</v>
      </c>
      <c r="F77" s="21">
        <v>16237</v>
      </c>
      <c r="G77" s="21">
        <v>12903</v>
      </c>
      <c r="H77" s="21">
        <v>9566</v>
      </c>
      <c r="I77" s="21">
        <v>3888</v>
      </c>
      <c r="J77" s="21">
        <v>1327</v>
      </c>
      <c r="K77" s="21">
        <v>1532</v>
      </c>
      <c r="L77" s="22">
        <v>371</v>
      </c>
      <c r="M77" s="21">
        <v>3015</v>
      </c>
      <c r="N77" s="22" t="s">
        <v>134</v>
      </c>
      <c r="P77" s="2" t="b">
        <f>B77='Est by PSA'!$I$6</f>
        <v>0</v>
      </c>
      <c r="Q77" t="b">
        <f t="shared" si="3"/>
        <v>0</v>
      </c>
    </row>
    <row r="78" spans="2:17" x14ac:dyDescent="0.35">
      <c r="B78" s="18">
        <v>8</v>
      </c>
      <c r="C78" s="19" t="s">
        <v>85</v>
      </c>
      <c r="D78" s="20" t="s">
        <v>30</v>
      </c>
      <c r="E78" s="21">
        <v>264238</v>
      </c>
      <c r="F78" s="21">
        <v>85081</v>
      </c>
      <c r="G78" s="21">
        <v>68124</v>
      </c>
      <c r="H78" s="21">
        <v>48934</v>
      </c>
      <c r="I78" s="21">
        <v>19998</v>
      </c>
      <c r="J78" s="21">
        <v>5532</v>
      </c>
      <c r="K78" s="21">
        <v>6408</v>
      </c>
      <c r="L78" s="22">
        <v>6471</v>
      </c>
      <c r="M78" s="21">
        <v>16985</v>
      </c>
      <c r="N78" s="22" t="s">
        <v>134</v>
      </c>
      <c r="P78" s="2" t="b">
        <f>B78='Est by PSA'!$I$6</f>
        <v>0</v>
      </c>
      <c r="Q78" t="b">
        <f t="shared" si="3"/>
        <v>0</v>
      </c>
    </row>
    <row r="79" spans="2:17" x14ac:dyDescent="0.35">
      <c r="B79" s="18">
        <v>9</v>
      </c>
      <c r="C79" s="19" t="s">
        <v>86</v>
      </c>
      <c r="D79" s="20" t="s">
        <v>28</v>
      </c>
      <c r="E79" s="21">
        <v>37000</v>
      </c>
      <c r="F79" s="21">
        <v>12608</v>
      </c>
      <c r="G79" s="21">
        <v>10077</v>
      </c>
      <c r="H79" s="21">
        <v>7473</v>
      </c>
      <c r="I79" s="21">
        <v>3095</v>
      </c>
      <c r="J79" s="21">
        <v>1030</v>
      </c>
      <c r="K79" s="21">
        <v>1025</v>
      </c>
      <c r="L79" s="22">
        <v>554</v>
      </c>
      <c r="M79" s="21">
        <v>3025</v>
      </c>
      <c r="N79" s="22">
        <v>10077</v>
      </c>
      <c r="P79" s="2" t="b">
        <f>B79='Est by PSA'!$I$6</f>
        <v>0</v>
      </c>
      <c r="Q79" t="b">
        <f t="shared" si="3"/>
        <v>0</v>
      </c>
    </row>
    <row r="80" spans="2:17" x14ac:dyDescent="0.35">
      <c r="B80" s="18">
        <v>4</v>
      </c>
      <c r="C80" s="19" t="s">
        <v>87</v>
      </c>
      <c r="D80" s="20" t="s">
        <v>30</v>
      </c>
      <c r="E80" s="21">
        <v>11647</v>
      </c>
      <c r="F80" s="21">
        <v>4533</v>
      </c>
      <c r="G80" s="21">
        <v>3834</v>
      </c>
      <c r="H80" s="21">
        <v>2800</v>
      </c>
      <c r="I80" s="21">
        <v>1212</v>
      </c>
      <c r="J80" s="21">
        <v>346</v>
      </c>
      <c r="K80" s="21">
        <v>302</v>
      </c>
      <c r="L80" s="22">
        <v>109</v>
      </c>
      <c r="M80" s="21">
        <v>880</v>
      </c>
      <c r="N80" s="22" t="s">
        <v>134</v>
      </c>
      <c r="P80" s="2" t="b">
        <f>B80='Est by PSA'!$I$6</f>
        <v>0</v>
      </c>
      <c r="Q80" t="b">
        <f t="shared" si="3"/>
        <v>0</v>
      </c>
    </row>
    <row r="81" spans="2:17" x14ac:dyDescent="0.35">
      <c r="B81" s="18">
        <v>7</v>
      </c>
      <c r="C81" s="19" t="s">
        <v>88</v>
      </c>
      <c r="D81" s="20" t="s">
        <v>28</v>
      </c>
      <c r="E81" s="21">
        <v>12745</v>
      </c>
      <c r="F81" s="21">
        <v>4862</v>
      </c>
      <c r="G81" s="21">
        <v>4009</v>
      </c>
      <c r="H81" s="21">
        <v>2939</v>
      </c>
      <c r="I81" s="21">
        <v>1302</v>
      </c>
      <c r="J81" s="21">
        <v>296</v>
      </c>
      <c r="K81" s="21">
        <v>333</v>
      </c>
      <c r="L81" s="22">
        <v>101</v>
      </c>
      <c r="M81" s="21">
        <v>1185</v>
      </c>
      <c r="N81" s="22">
        <v>4009</v>
      </c>
      <c r="P81" s="2" t="b">
        <f>B81='Est by PSA'!$I$6</f>
        <v>0</v>
      </c>
      <c r="Q81" t="b">
        <f t="shared" si="3"/>
        <v>0</v>
      </c>
    </row>
    <row r="82" spans="2:17" x14ac:dyDescent="0.35">
      <c r="B82" s="18">
        <v>11</v>
      </c>
      <c r="C82" s="19" t="s">
        <v>89</v>
      </c>
      <c r="D82" s="20" t="s">
        <v>30</v>
      </c>
      <c r="E82" s="21">
        <v>13865</v>
      </c>
      <c r="F82" s="21">
        <v>5140</v>
      </c>
      <c r="G82" s="21">
        <v>4150</v>
      </c>
      <c r="H82" s="21">
        <v>3049</v>
      </c>
      <c r="I82" s="21">
        <v>1386</v>
      </c>
      <c r="J82" s="21">
        <v>356</v>
      </c>
      <c r="K82" s="21">
        <v>577</v>
      </c>
      <c r="L82" s="22">
        <v>423</v>
      </c>
      <c r="M82" s="21">
        <v>880</v>
      </c>
      <c r="N82" s="22" t="s">
        <v>134</v>
      </c>
      <c r="P82" s="2" t="b">
        <f>B82='Est by PSA'!$I$6</f>
        <v>0</v>
      </c>
      <c r="Q82" t="b">
        <f t="shared" si="3"/>
        <v>0</v>
      </c>
    </row>
    <row r="83" spans="2:17" x14ac:dyDescent="0.35">
      <c r="B83" s="18">
        <v>3</v>
      </c>
      <c r="C83" s="19" t="s">
        <v>90</v>
      </c>
      <c r="D83" s="20" t="s">
        <v>28</v>
      </c>
      <c r="E83" s="21">
        <v>26920</v>
      </c>
      <c r="F83" s="21">
        <v>8223</v>
      </c>
      <c r="G83" s="21">
        <v>6739</v>
      </c>
      <c r="H83" s="21">
        <v>5199</v>
      </c>
      <c r="I83" s="21">
        <v>2245</v>
      </c>
      <c r="J83" s="21">
        <v>729</v>
      </c>
      <c r="K83" s="21">
        <v>606</v>
      </c>
      <c r="L83" s="22">
        <v>348</v>
      </c>
      <c r="M83" s="21">
        <v>2100</v>
      </c>
      <c r="N83" s="22">
        <v>6739</v>
      </c>
      <c r="P83" s="2" t="b">
        <f>B83='Est by PSA'!$I$6</f>
        <v>0</v>
      </c>
      <c r="Q83" t="b">
        <f t="shared" si="3"/>
        <v>0</v>
      </c>
    </row>
    <row r="84" spans="2:17" x14ac:dyDescent="0.35">
      <c r="B84" s="18">
        <v>2</v>
      </c>
      <c r="C84" s="19" t="s">
        <v>91</v>
      </c>
      <c r="D84" s="20" t="s">
        <v>30</v>
      </c>
      <c r="E84" s="21">
        <v>312591</v>
      </c>
      <c r="F84" s="21">
        <v>96774</v>
      </c>
      <c r="G84" s="21">
        <v>72974</v>
      </c>
      <c r="H84" s="21">
        <v>51512</v>
      </c>
      <c r="I84" s="21">
        <v>19823</v>
      </c>
      <c r="J84" s="21">
        <v>5121</v>
      </c>
      <c r="K84" s="21">
        <v>4530</v>
      </c>
      <c r="L84" s="22">
        <v>8182</v>
      </c>
      <c r="M84" s="21">
        <v>13700</v>
      </c>
      <c r="N84" s="22" t="s">
        <v>134</v>
      </c>
      <c r="P84" s="2" t="b">
        <f>B84='Est by PSA'!$I$6</f>
        <v>1</v>
      </c>
      <c r="Q84" t="b">
        <f t="shared" si="3"/>
        <v>0</v>
      </c>
    </row>
    <row r="85" spans="2:17" x14ac:dyDescent="0.35">
      <c r="B85" s="18">
        <v>5</v>
      </c>
      <c r="C85" s="19" t="s">
        <v>92</v>
      </c>
      <c r="D85" s="20" t="s">
        <v>30</v>
      </c>
      <c r="E85" s="21">
        <v>171556</v>
      </c>
      <c r="F85" s="21">
        <v>44220</v>
      </c>
      <c r="G85" s="21">
        <v>34547</v>
      </c>
      <c r="H85" s="21">
        <v>25004</v>
      </c>
      <c r="I85" s="21">
        <v>9841</v>
      </c>
      <c r="J85" s="21">
        <v>2809</v>
      </c>
      <c r="K85" s="21">
        <v>2962</v>
      </c>
      <c r="L85" s="22">
        <v>3754</v>
      </c>
      <c r="M85" s="21">
        <v>8765</v>
      </c>
      <c r="N85" s="22" t="s">
        <v>134</v>
      </c>
      <c r="P85" s="2" t="b">
        <f>B85='Est by PSA'!$I$6</f>
        <v>0</v>
      </c>
      <c r="Q85" t="b">
        <f t="shared" si="3"/>
        <v>0</v>
      </c>
    </row>
    <row r="86" spans="2:17" x14ac:dyDescent="0.35">
      <c r="B86" s="18">
        <v>7</v>
      </c>
      <c r="C86" s="19" t="s">
        <v>93</v>
      </c>
      <c r="D86" s="20" t="s">
        <v>30</v>
      </c>
      <c r="E86" s="21">
        <v>12095</v>
      </c>
      <c r="F86" s="21">
        <v>4358</v>
      </c>
      <c r="G86" s="21">
        <v>3579</v>
      </c>
      <c r="H86" s="21">
        <v>2513</v>
      </c>
      <c r="I86" s="21">
        <v>1006</v>
      </c>
      <c r="J86" s="21">
        <v>289</v>
      </c>
      <c r="K86" s="21">
        <v>270</v>
      </c>
      <c r="L86" s="22">
        <v>98</v>
      </c>
      <c r="M86" s="21">
        <v>800</v>
      </c>
      <c r="N86" s="22" t="s">
        <v>134</v>
      </c>
      <c r="P86" s="2" t="b">
        <f>B86='Est by PSA'!$I$6</f>
        <v>0</v>
      </c>
      <c r="Q86" t="b">
        <f t="shared" si="3"/>
        <v>0</v>
      </c>
    </row>
    <row r="87" spans="2:17" x14ac:dyDescent="0.35">
      <c r="B87" s="18">
        <v>3</v>
      </c>
      <c r="C87" s="19" t="s">
        <v>94</v>
      </c>
      <c r="D87" s="20" t="s">
        <v>30</v>
      </c>
      <c r="E87" s="21">
        <v>15495</v>
      </c>
      <c r="F87" s="21">
        <v>5686</v>
      </c>
      <c r="G87" s="21">
        <v>4613</v>
      </c>
      <c r="H87" s="21">
        <v>3389</v>
      </c>
      <c r="I87" s="21">
        <v>1445</v>
      </c>
      <c r="J87" s="21">
        <v>367</v>
      </c>
      <c r="K87" s="21">
        <v>334</v>
      </c>
      <c r="L87" s="22">
        <v>146</v>
      </c>
      <c r="M87" s="21">
        <v>1065</v>
      </c>
      <c r="N87" s="22" t="s">
        <v>134</v>
      </c>
      <c r="P87" s="2" t="b">
        <f>B87='Est by PSA'!$I$6</f>
        <v>0</v>
      </c>
      <c r="Q87" t="b">
        <f t="shared" ref="Q87:Q125" si="4">AND(P87,D87="Y")</f>
        <v>0</v>
      </c>
    </row>
    <row r="88" spans="2:17" x14ac:dyDescent="0.35">
      <c r="B88" s="18">
        <v>8</v>
      </c>
      <c r="C88" s="19" t="s">
        <v>95</v>
      </c>
      <c r="D88" s="20" t="s">
        <v>30</v>
      </c>
      <c r="E88" s="21">
        <v>35036</v>
      </c>
      <c r="F88" s="21">
        <v>12263</v>
      </c>
      <c r="G88" s="21">
        <v>9581</v>
      </c>
      <c r="H88" s="21">
        <v>6913</v>
      </c>
      <c r="I88" s="21">
        <v>2711</v>
      </c>
      <c r="J88" s="21">
        <v>839</v>
      </c>
      <c r="K88" s="21">
        <v>687</v>
      </c>
      <c r="L88" s="22">
        <v>259</v>
      </c>
      <c r="M88" s="21">
        <v>1710</v>
      </c>
      <c r="N88" s="22" t="s">
        <v>134</v>
      </c>
      <c r="P88" s="2" t="b">
        <f>B88='Est by PSA'!$I$6</f>
        <v>0</v>
      </c>
      <c r="Q88" t="b">
        <f t="shared" si="4"/>
        <v>0</v>
      </c>
    </row>
    <row r="89" spans="2:17" x14ac:dyDescent="0.35">
      <c r="B89" s="18">
        <v>7</v>
      </c>
      <c r="C89" s="19" t="s">
        <v>96</v>
      </c>
      <c r="D89" s="20" t="s">
        <v>28</v>
      </c>
      <c r="E89" s="21">
        <v>27942</v>
      </c>
      <c r="F89" s="21">
        <v>9944</v>
      </c>
      <c r="G89" s="21">
        <v>8039</v>
      </c>
      <c r="H89" s="21">
        <v>6007</v>
      </c>
      <c r="I89" s="21">
        <v>2610</v>
      </c>
      <c r="J89" s="21">
        <v>846</v>
      </c>
      <c r="K89" s="21">
        <v>960</v>
      </c>
      <c r="L89" s="22">
        <v>242</v>
      </c>
      <c r="M89" s="21">
        <v>2160</v>
      </c>
      <c r="N89" s="22">
        <v>8039</v>
      </c>
      <c r="P89" s="2" t="b">
        <f>B89='Est by PSA'!$I$6</f>
        <v>0</v>
      </c>
      <c r="Q89" t="b">
        <f t="shared" si="4"/>
        <v>0</v>
      </c>
    </row>
    <row r="90" spans="2:17" x14ac:dyDescent="0.35">
      <c r="B90" s="18">
        <v>7</v>
      </c>
      <c r="C90" s="19" t="s">
        <v>97</v>
      </c>
      <c r="D90" s="20" t="s">
        <v>28</v>
      </c>
      <c r="E90" s="21">
        <v>33021</v>
      </c>
      <c r="F90" s="21">
        <v>11397</v>
      </c>
      <c r="G90" s="21">
        <v>9663</v>
      </c>
      <c r="H90" s="21">
        <v>6897</v>
      </c>
      <c r="I90" s="21">
        <v>3006</v>
      </c>
      <c r="J90" s="21">
        <v>1100</v>
      </c>
      <c r="K90" s="21">
        <v>1001</v>
      </c>
      <c r="L90" s="22">
        <v>440</v>
      </c>
      <c r="M90" s="21">
        <v>2620</v>
      </c>
      <c r="N90" s="22">
        <v>9663</v>
      </c>
      <c r="P90" s="2" t="b">
        <f>B90='Est by PSA'!$I$6</f>
        <v>0</v>
      </c>
      <c r="Q90" t="b">
        <f t="shared" si="4"/>
        <v>0</v>
      </c>
    </row>
    <row r="91" spans="2:17" x14ac:dyDescent="0.35">
      <c r="B91" s="18">
        <v>5</v>
      </c>
      <c r="C91" s="19" t="s">
        <v>98</v>
      </c>
      <c r="D91" s="20" t="s">
        <v>28</v>
      </c>
      <c r="E91" s="21">
        <v>14424</v>
      </c>
      <c r="F91" s="21">
        <v>4681</v>
      </c>
      <c r="G91" s="21">
        <v>3606</v>
      </c>
      <c r="H91" s="21">
        <v>2739</v>
      </c>
      <c r="I91" s="21">
        <v>1169</v>
      </c>
      <c r="J91" s="21">
        <v>368</v>
      </c>
      <c r="K91" s="21">
        <v>264</v>
      </c>
      <c r="L91" s="22">
        <v>91</v>
      </c>
      <c r="M91" s="21">
        <v>995</v>
      </c>
      <c r="N91" s="22">
        <v>3606</v>
      </c>
      <c r="P91" s="2" t="b">
        <f>B91='Est by PSA'!$I$6</f>
        <v>0</v>
      </c>
      <c r="Q91" t="b">
        <f t="shared" si="4"/>
        <v>0</v>
      </c>
    </row>
    <row r="92" spans="2:17" x14ac:dyDescent="0.35">
      <c r="B92" s="18">
        <v>1</v>
      </c>
      <c r="C92" s="19" t="s">
        <v>99</v>
      </c>
      <c r="D92" s="20" t="s">
        <v>28</v>
      </c>
      <c r="E92" s="21">
        <v>51495</v>
      </c>
      <c r="F92" s="21">
        <v>17669</v>
      </c>
      <c r="G92" s="21">
        <v>13877</v>
      </c>
      <c r="H92" s="21">
        <v>10274</v>
      </c>
      <c r="I92" s="21">
        <v>4550</v>
      </c>
      <c r="J92" s="21">
        <v>1437</v>
      </c>
      <c r="K92" s="21">
        <v>1060</v>
      </c>
      <c r="L92" s="22">
        <v>971</v>
      </c>
      <c r="M92" s="21">
        <v>3610</v>
      </c>
      <c r="N92" s="22">
        <v>13877</v>
      </c>
      <c r="P92" s="2" t="b">
        <f>B92='Est by PSA'!$I$6</f>
        <v>0</v>
      </c>
      <c r="Q92" t="b">
        <f t="shared" si="4"/>
        <v>0</v>
      </c>
    </row>
    <row r="93" spans="2:17" x14ac:dyDescent="0.35">
      <c r="B93" s="18">
        <v>4</v>
      </c>
      <c r="C93" s="19" t="s">
        <v>100</v>
      </c>
      <c r="D93" s="20" t="s">
        <v>30</v>
      </c>
      <c r="E93" s="21">
        <v>179645</v>
      </c>
      <c r="F93" s="21">
        <v>54128</v>
      </c>
      <c r="G93" s="21">
        <v>43928</v>
      </c>
      <c r="H93" s="21">
        <v>32813</v>
      </c>
      <c r="I93" s="21">
        <v>13775</v>
      </c>
      <c r="J93" s="21">
        <v>3931</v>
      </c>
      <c r="K93" s="21">
        <v>4828</v>
      </c>
      <c r="L93" s="22">
        <v>7815</v>
      </c>
      <c r="M93" s="21">
        <v>13130</v>
      </c>
      <c r="N93" s="22" t="s">
        <v>134</v>
      </c>
      <c r="P93" s="2" t="b">
        <f>B93='Est by PSA'!$I$6</f>
        <v>0</v>
      </c>
      <c r="Q93" t="b">
        <f t="shared" si="4"/>
        <v>0</v>
      </c>
    </row>
    <row r="94" spans="2:17" x14ac:dyDescent="0.35">
      <c r="B94" s="18">
        <v>11</v>
      </c>
      <c r="C94" s="19" t="s">
        <v>101</v>
      </c>
      <c r="D94" s="20" t="s">
        <v>28</v>
      </c>
      <c r="E94" s="21">
        <v>20639</v>
      </c>
      <c r="F94" s="21">
        <v>6878</v>
      </c>
      <c r="G94" s="21">
        <v>5480</v>
      </c>
      <c r="H94" s="21">
        <v>4185</v>
      </c>
      <c r="I94" s="21">
        <v>1771</v>
      </c>
      <c r="J94" s="21">
        <v>418</v>
      </c>
      <c r="K94" s="21">
        <v>518</v>
      </c>
      <c r="L94" s="22">
        <v>272</v>
      </c>
      <c r="M94" s="21">
        <v>1340</v>
      </c>
      <c r="N94" s="22">
        <v>5480</v>
      </c>
      <c r="P94" s="2" t="b">
        <f>B94='Est by PSA'!$I$6</f>
        <v>0</v>
      </c>
      <c r="Q94" t="b">
        <f t="shared" si="4"/>
        <v>0</v>
      </c>
    </row>
    <row r="95" spans="2:17" x14ac:dyDescent="0.35">
      <c r="B95" s="18">
        <v>5</v>
      </c>
      <c r="C95" s="19" t="s">
        <v>102</v>
      </c>
      <c r="D95" s="20" t="s">
        <v>30</v>
      </c>
      <c r="E95" s="21">
        <v>16695</v>
      </c>
      <c r="F95" s="21">
        <v>5911</v>
      </c>
      <c r="G95" s="21">
        <v>4947</v>
      </c>
      <c r="H95" s="21">
        <v>3529</v>
      </c>
      <c r="I95" s="21">
        <v>1472</v>
      </c>
      <c r="J95" s="21">
        <v>414</v>
      </c>
      <c r="K95" s="21">
        <v>338</v>
      </c>
      <c r="L95" s="22">
        <v>114</v>
      </c>
      <c r="M95" s="21">
        <v>1015</v>
      </c>
      <c r="N95" s="22" t="s">
        <v>134</v>
      </c>
      <c r="P95" s="2" t="b">
        <f>B95='Est by PSA'!$I$6</f>
        <v>0</v>
      </c>
      <c r="Q95" t="b">
        <f t="shared" si="4"/>
        <v>0</v>
      </c>
    </row>
    <row r="96" spans="2:17" x14ac:dyDescent="0.35">
      <c r="B96" s="18">
        <v>6</v>
      </c>
      <c r="C96" s="19" t="s">
        <v>103</v>
      </c>
      <c r="D96" s="20" t="s">
        <v>28</v>
      </c>
      <c r="E96" s="21">
        <v>14469</v>
      </c>
      <c r="F96" s="21">
        <v>5102</v>
      </c>
      <c r="G96" s="21">
        <v>4190</v>
      </c>
      <c r="H96" s="21">
        <v>3152</v>
      </c>
      <c r="I96" s="21">
        <v>1374</v>
      </c>
      <c r="J96" s="21">
        <v>580</v>
      </c>
      <c r="K96" s="21">
        <v>570</v>
      </c>
      <c r="L96" s="22">
        <v>115</v>
      </c>
      <c r="M96" s="21">
        <v>1185</v>
      </c>
      <c r="N96" s="22">
        <v>4190</v>
      </c>
      <c r="P96" s="2" t="b">
        <f>B96='Est by PSA'!$I$6</f>
        <v>0</v>
      </c>
      <c r="Q96" t="b">
        <f t="shared" si="4"/>
        <v>0</v>
      </c>
    </row>
    <row r="97" spans="2:17" x14ac:dyDescent="0.35">
      <c r="B97" s="18">
        <v>11</v>
      </c>
      <c r="C97" s="19" t="s">
        <v>104</v>
      </c>
      <c r="D97" s="20" t="s">
        <v>28</v>
      </c>
      <c r="E97" s="21">
        <v>3739</v>
      </c>
      <c r="F97" s="21">
        <v>1849</v>
      </c>
      <c r="G97" s="21">
        <v>1498</v>
      </c>
      <c r="H97" s="21">
        <v>1084</v>
      </c>
      <c r="I97" s="21">
        <v>414</v>
      </c>
      <c r="J97" s="21">
        <v>106</v>
      </c>
      <c r="K97" s="21">
        <v>126</v>
      </c>
      <c r="L97" s="22">
        <v>63</v>
      </c>
      <c r="M97" s="21">
        <v>285</v>
      </c>
      <c r="N97" s="22">
        <v>1498</v>
      </c>
      <c r="P97" s="2" t="b">
        <f>B97='Est by PSA'!$I$6</f>
        <v>0</v>
      </c>
      <c r="Q97" t="b">
        <f t="shared" si="4"/>
        <v>0</v>
      </c>
    </row>
    <row r="98" spans="2:17" x14ac:dyDescent="0.35">
      <c r="B98" s="18">
        <v>11</v>
      </c>
      <c r="C98" s="19" t="s">
        <v>105</v>
      </c>
      <c r="D98" s="20" t="s">
        <v>28</v>
      </c>
      <c r="E98" s="21">
        <v>5015</v>
      </c>
      <c r="F98" s="21">
        <v>1865</v>
      </c>
      <c r="G98" s="21">
        <v>1569</v>
      </c>
      <c r="H98" s="21">
        <v>1172</v>
      </c>
      <c r="I98" s="21">
        <v>442</v>
      </c>
      <c r="J98" s="21">
        <v>123</v>
      </c>
      <c r="K98" s="21">
        <v>293</v>
      </c>
      <c r="L98" s="22">
        <v>520</v>
      </c>
      <c r="M98" s="21">
        <v>455</v>
      </c>
      <c r="N98" s="22">
        <v>1569</v>
      </c>
      <c r="P98" s="2" t="b">
        <f>B98='Est by PSA'!$I$6</f>
        <v>0</v>
      </c>
      <c r="Q98" t="b">
        <f t="shared" si="4"/>
        <v>0</v>
      </c>
    </row>
    <row r="99" spans="2:17" x14ac:dyDescent="0.35">
      <c r="B99" s="18">
        <v>3</v>
      </c>
      <c r="C99" s="19" t="s">
        <v>106</v>
      </c>
      <c r="D99" s="20" t="s">
        <v>28</v>
      </c>
      <c r="E99" s="21">
        <v>5601</v>
      </c>
      <c r="F99" s="21">
        <v>2264</v>
      </c>
      <c r="G99" s="21">
        <v>1888</v>
      </c>
      <c r="H99" s="21">
        <v>1379</v>
      </c>
      <c r="I99" s="21">
        <v>547</v>
      </c>
      <c r="J99" s="21">
        <v>151</v>
      </c>
      <c r="K99" s="21">
        <v>103</v>
      </c>
      <c r="L99" s="22">
        <v>78</v>
      </c>
      <c r="M99" s="21">
        <v>315</v>
      </c>
      <c r="N99" s="22">
        <v>1888</v>
      </c>
      <c r="P99" s="2" t="b">
        <f>B99='Est by PSA'!$I$6</f>
        <v>0</v>
      </c>
      <c r="Q99" t="b">
        <f t="shared" si="4"/>
        <v>0</v>
      </c>
    </row>
    <row r="100" spans="2:17" x14ac:dyDescent="0.35">
      <c r="B100" s="18">
        <v>8</v>
      </c>
      <c r="C100" s="19" t="s">
        <v>107</v>
      </c>
      <c r="D100" s="20" t="s">
        <v>28</v>
      </c>
      <c r="E100" s="21">
        <v>30058</v>
      </c>
      <c r="F100" s="21">
        <v>10869</v>
      </c>
      <c r="G100" s="21">
        <v>8796</v>
      </c>
      <c r="H100" s="21">
        <v>6393</v>
      </c>
      <c r="I100" s="21">
        <v>2740</v>
      </c>
      <c r="J100" s="21">
        <v>754</v>
      </c>
      <c r="K100" s="21">
        <v>916</v>
      </c>
      <c r="L100" s="22">
        <v>398</v>
      </c>
      <c r="M100" s="21">
        <v>1955</v>
      </c>
      <c r="N100" s="22">
        <v>8796</v>
      </c>
      <c r="P100" s="2" t="b">
        <f>B100='Est by PSA'!$I$6</f>
        <v>0</v>
      </c>
      <c r="Q100" t="b">
        <f t="shared" si="4"/>
        <v>0</v>
      </c>
    </row>
    <row r="101" spans="2:17" x14ac:dyDescent="0.35">
      <c r="B101" s="18">
        <v>10</v>
      </c>
      <c r="C101" s="19" t="s">
        <v>108</v>
      </c>
      <c r="D101" s="20" t="s">
        <v>28</v>
      </c>
      <c r="E101" s="21">
        <v>15598</v>
      </c>
      <c r="F101" s="21">
        <v>5431</v>
      </c>
      <c r="G101" s="21">
        <v>4480</v>
      </c>
      <c r="H101" s="21">
        <v>3234</v>
      </c>
      <c r="I101" s="21">
        <v>1465</v>
      </c>
      <c r="J101" s="21">
        <v>420</v>
      </c>
      <c r="K101" s="21">
        <v>535</v>
      </c>
      <c r="L101" s="22">
        <v>145</v>
      </c>
      <c r="M101" s="21">
        <v>1160</v>
      </c>
      <c r="N101" s="22">
        <v>4480</v>
      </c>
      <c r="P101" s="2" t="b">
        <f>B101='Est by PSA'!$I$6</f>
        <v>0</v>
      </c>
      <c r="Q101" t="b">
        <f t="shared" si="4"/>
        <v>0</v>
      </c>
    </row>
    <row r="102" spans="2:17" x14ac:dyDescent="0.35">
      <c r="B102" s="18">
        <v>3</v>
      </c>
      <c r="C102" s="19" t="s">
        <v>109</v>
      </c>
      <c r="D102" s="20" t="s">
        <v>30</v>
      </c>
      <c r="E102" s="21">
        <v>142757</v>
      </c>
      <c r="F102" s="21">
        <v>47106</v>
      </c>
      <c r="G102" s="21">
        <v>38680</v>
      </c>
      <c r="H102" s="21">
        <v>29061</v>
      </c>
      <c r="I102" s="21">
        <v>12204</v>
      </c>
      <c r="J102" s="21">
        <v>3430</v>
      </c>
      <c r="K102" s="21">
        <v>3718</v>
      </c>
      <c r="L102" s="22">
        <v>6036</v>
      </c>
      <c r="M102" s="21">
        <v>11080</v>
      </c>
      <c r="N102" s="22" t="s">
        <v>134</v>
      </c>
      <c r="P102" s="2" t="b">
        <f>B102='Est by PSA'!$I$6</f>
        <v>0</v>
      </c>
      <c r="Q102" t="b">
        <f t="shared" si="4"/>
        <v>0</v>
      </c>
    </row>
    <row r="103" spans="2:17" x14ac:dyDescent="0.35">
      <c r="B103" s="18">
        <v>11</v>
      </c>
      <c r="C103" s="19" t="s">
        <v>110</v>
      </c>
      <c r="D103" s="20" t="s">
        <v>28</v>
      </c>
      <c r="E103" s="21">
        <v>23213</v>
      </c>
      <c r="F103" s="21">
        <v>8517</v>
      </c>
      <c r="G103" s="21">
        <v>6738</v>
      </c>
      <c r="H103" s="21">
        <v>4996</v>
      </c>
      <c r="I103" s="21">
        <v>2135</v>
      </c>
      <c r="J103" s="21">
        <v>812</v>
      </c>
      <c r="K103" s="21">
        <v>975</v>
      </c>
      <c r="L103" s="22">
        <v>387</v>
      </c>
      <c r="M103" s="21">
        <v>2285</v>
      </c>
      <c r="N103" s="22">
        <v>6738</v>
      </c>
      <c r="P103" s="2" t="b">
        <f>B103='Est by PSA'!$I$6</f>
        <v>0</v>
      </c>
      <c r="Q103" t="b">
        <f t="shared" si="4"/>
        <v>0</v>
      </c>
    </row>
    <row r="104" spans="2:17" x14ac:dyDescent="0.35">
      <c r="B104" s="18">
        <v>7</v>
      </c>
      <c r="C104" s="19" t="s">
        <v>111</v>
      </c>
      <c r="D104" s="20" t="s">
        <v>30</v>
      </c>
      <c r="E104" s="21">
        <v>194947</v>
      </c>
      <c r="F104" s="21">
        <v>64298</v>
      </c>
      <c r="G104" s="21">
        <v>50860</v>
      </c>
      <c r="H104" s="21">
        <v>37849</v>
      </c>
      <c r="I104" s="21">
        <v>15335</v>
      </c>
      <c r="J104" s="21">
        <v>4385</v>
      </c>
      <c r="K104" s="21">
        <v>4477</v>
      </c>
      <c r="L104" s="22">
        <v>5845</v>
      </c>
      <c r="M104" s="21">
        <v>14430</v>
      </c>
      <c r="N104" s="22" t="s">
        <v>134</v>
      </c>
      <c r="P104" s="2" t="b">
        <f>B104='Est by PSA'!$I$6</f>
        <v>0</v>
      </c>
      <c r="Q104" t="b">
        <f t="shared" si="4"/>
        <v>0</v>
      </c>
    </row>
    <row r="105" spans="2:17" x14ac:dyDescent="0.35">
      <c r="B105" s="18">
        <v>6</v>
      </c>
      <c r="C105" s="19" t="s">
        <v>112</v>
      </c>
      <c r="D105" s="20" t="s">
        <v>28</v>
      </c>
      <c r="E105" s="21">
        <v>6787</v>
      </c>
      <c r="F105" s="21">
        <v>2851</v>
      </c>
      <c r="G105" s="21">
        <v>2316</v>
      </c>
      <c r="H105" s="21">
        <v>1744</v>
      </c>
      <c r="I105" s="21">
        <v>714</v>
      </c>
      <c r="J105" s="21">
        <v>142</v>
      </c>
      <c r="K105" s="21">
        <v>480</v>
      </c>
      <c r="L105" s="22">
        <v>89</v>
      </c>
      <c r="M105" s="21">
        <v>380</v>
      </c>
      <c r="N105" s="22">
        <v>2316</v>
      </c>
      <c r="P105" s="2" t="b">
        <f>B105='Est by PSA'!$I$6</f>
        <v>0</v>
      </c>
      <c r="Q105" t="b">
        <f t="shared" si="4"/>
        <v>0</v>
      </c>
    </row>
    <row r="106" spans="2:17" x14ac:dyDescent="0.35">
      <c r="B106" s="18">
        <v>7</v>
      </c>
      <c r="C106" s="19" t="s">
        <v>113</v>
      </c>
      <c r="D106" s="20" t="s">
        <v>28</v>
      </c>
      <c r="E106" s="21">
        <v>4937</v>
      </c>
      <c r="F106" s="21">
        <v>1914</v>
      </c>
      <c r="G106" s="21">
        <v>1567</v>
      </c>
      <c r="H106" s="21">
        <v>1142</v>
      </c>
      <c r="I106" s="21">
        <v>561</v>
      </c>
      <c r="J106" s="21">
        <v>219</v>
      </c>
      <c r="K106" s="21">
        <v>183</v>
      </c>
      <c r="L106" s="22">
        <v>31</v>
      </c>
      <c r="M106" s="21">
        <v>320</v>
      </c>
      <c r="N106" s="22">
        <v>1567</v>
      </c>
      <c r="P106" s="2" t="b">
        <f>B106='Est by PSA'!$I$6</f>
        <v>0</v>
      </c>
      <c r="Q106" t="b">
        <f t="shared" si="4"/>
        <v>0</v>
      </c>
    </row>
    <row r="107" spans="2:17" x14ac:dyDescent="0.35">
      <c r="B107" s="18">
        <v>5</v>
      </c>
      <c r="C107" s="19" t="s">
        <v>114</v>
      </c>
      <c r="D107" s="20" t="s">
        <v>28</v>
      </c>
      <c r="E107" s="21">
        <v>20720</v>
      </c>
      <c r="F107" s="21">
        <v>7970</v>
      </c>
      <c r="G107" s="21">
        <v>6480</v>
      </c>
      <c r="H107" s="21">
        <v>4905</v>
      </c>
      <c r="I107" s="21">
        <v>2115</v>
      </c>
      <c r="J107" s="21">
        <v>530</v>
      </c>
      <c r="K107" s="21">
        <v>503</v>
      </c>
      <c r="L107" s="22">
        <v>127</v>
      </c>
      <c r="M107" s="21">
        <v>1540</v>
      </c>
      <c r="N107" s="22">
        <v>6480</v>
      </c>
      <c r="P107" s="2" t="b">
        <f>B107='Est by PSA'!$I$6</f>
        <v>0</v>
      </c>
      <c r="Q107" t="b">
        <f t="shared" si="4"/>
        <v>0</v>
      </c>
    </row>
    <row r="108" spans="2:17" x14ac:dyDescent="0.35">
      <c r="B108" s="18">
        <v>8</v>
      </c>
      <c r="C108" s="19" t="s">
        <v>115</v>
      </c>
      <c r="D108" s="20" t="s">
        <v>30</v>
      </c>
      <c r="E108" s="21">
        <v>253694</v>
      </c>
      <c r="F108" s="21">
        <v>78258</v>
      </c>
      <c r="G108" s="21">
        <v>62104</v>
      </c>
      <c r="H108" s="21">
        <v>44007</v>
      </c>
      <c r="I108" s="21">
        <v>16976</v>
      </c>
      <c r="J108" s="21">
        <v>5228</v>
      </c>
      <c r="K108" s="21">
        <v>6459</v>
      </c>
      <c r="L108" s="22">
        <v>18770</v>
      </c>
      <c r="M108" s="21">
        <v>16755</v>
      </c>
      <c r="N108" s="22" t="s">
        <v>134</v>
      </c>
      <c r="P108" s="2" t="b">
        <f>B108='Est by PSA'!$I$6</f>
        <v>0</v>
      </c>
      <c r="Q108" t="b">
        <f t="shared" si="4"/>
        <v>0</v>
      </c>
    </row>
    <row r="109" spans="2:17" x14ac:dyDescent="0.35">
      <c r="B109" s="18">
        <v>4</v>
      </c>
      <c r="C109" s="19" t="s">
        <v>116</v>
      </c>
      <c r="D109" s="20" t="s">
        <v>30</v>
      </c>
      <c r="E109" s="21">
        <v>5308</v>
      </c>
      <c r="F109" s="21">
        <v>1947</v>
      </c>
      <c r="G109" s="21">
        <v>1698</v>
      </c>
      <c r="H109" s="21">
        <v>1215</v>
      </c>
      <c r="I109" s="21">
        <v>511</v>
      </c>
      <c r="J109" s="21">
        <v>114</v>
      </c>
      <c r="K109" s="21">
        <v>145</v>
      </c>
      <c r="L109" s="22">
        <v>61</v>
      </c>
      <c r="M109" s="21">
        <v>455</v>
      </c>
      <c r="N109" s="22" t="s">
        <v>134</v>
      </c>
      <c r="P109" s="2" t="b">
        <f>B109='Est by PSA'!$I$6</f>
        <v>0</v>
      </c>
      <c r="Q109" t="b">
        <f t="shared" si="4"/>
        <v>0</v>
      </c>
    </row>
    <row r="110" spans="2:17" x14ac:dyDescent="0.35">
      <c r="B110" s="18">
        <v>1</v>
      </c>
      <c r="C110" s="19" t="s">
        <v>117</v>
      </c>
      <c r="D110" s="20" t="s">
        <v>28</v>
      </c>
      <c r="E110" s="21">
        <v>43768</v>
      </c>
      <c r="F110" s="21">
        <v>17054</v>
      </c>
      <c r="G110" s="21">
        <v>14070</v>
      </c>
      <c r="H110" s="21">
        <v>10671</v>
      </c>
      <c r="I110" s="21">
        <v>4519</v>
      </c>
      <c r="J110" s="21">
        <v>1650</v>
      </c>
      <c r="K110" s="21">
        <v>1182</v>
      </c>
      <c r="L110" s="22">
        <v>1267</v>
      </c>
      <c r="M110" s="21">
        <v>3555</v>
      </c>
      <c r="N110" s="22">
        <v>14070</v>
      </c>
      <c r="P110" s="2" t="b">
        <f>B110='Est by PSA'!$I$6</f>
        <v>0</v>
      </c>
      <c r="Q110" t="b">
        <f t="shared" si="4"/>
        <v>0</v>
      </c>
    </row>
    <row r="111" spans="2:17" x14ac:dyDescent="0.35">
      <c r="B111" s="18">
        <v>4</v>
      </c>
      <c r="C111" s="19" t="s">
        <v>118</v>
      </c>
      <c r="D111" s="20" t="s">
        <v>30</v>
      </c>
      <c r="E111" s="21">
        <v>130290</v>
      </c>
      <c r="F111" s="21">
        <v>43159</v>
      </c>
      <c r="G111" s="21">
        <v>35067</v>
      </c>
      <c r="H111" s="21">
        <v>25882</v>
      </c>
      <c r="I111" s="21">
        <v>11078</v>
      </c>
      <c r="J111" s="21">
        <v>3429</v>
      </c>
      <c r="K111" s="21">
        <v>2562</v>
      </c>
      <c r="L111" s="22">
        <v>1027</v>
      </c>
      <c r="M111" s="21">
        <v>8645</v>
      </c>
      <c r="N111" s="22" t="s">
        <v>134</v>
      </c>
      <c r="P111" s="2" t="b">
        <f>B111='Est by PSA'!$I$6</f>
        <v>0</v>
      </c>
      <c r="Q111" t="b">
        <f t="shared" si="4"/>
        <v>0</v>
      </c>
    </row>
    <row r="112" spans="2:17" x14ac:dyDescent="0.35">
      <c r="B112" s="18">
        <v>11</v>
      </c>
      <c r="C112" s="19" t="s">
        <v>119</v>
      </c>
      <c r="D112" s="20" t="s">
        <v>28</v>
      </c>
      <c r="E112" s="21">
        <v>16997</v>
      </c>
      <c r="F112" s="21">
        <v>6248</v>
      </c>
      <c r="G112" s="21">
        <v>5068</v>
      </c>
      <c r="H112" s="21">
        <v>3899</v>
      </c>
      <c r="I112" s="21">
        <v>1762</v>
      </c>
      <c r="J112" s="21">
        <v>572</v>
      </c>
      <c r="K112" s="21">
        <v>685</v>
      </c>
      <c r="L112" s="22">
        <v>257</v>
      </c>
      <c r="M112" s="21">
        <v>1495</v>
      </c>
      <c r="N112" s="22">
        <v>5068</v>
      </c>
      <c r="P112" s="2" t="b">
        <f>B112='Est by PSA'!$I$6</f>
        <v>0</v>
      </c>
      <c r="Q112" t="b">
        <f t="shared" si="4"/>
        <v>0</v>
      </c>
    </row>
    <row r="113" spans="2:17" x14ac:dyDescent="0.35">
      <c r="B113" s="18">
        <v>5</v>
      </c>
      <c r="C113" s="19" t="s">
        <v>120</v>
      </c>
      <c r="D113" s="20" t="s">
        <v>28</v>
      </c>
      <c r="E113" s="21">
        <v>72386</v>
      </c>
      <c r="F113" s="21">
        <v>24437</v>
      </c>
      <c r="G113" s="21">
        <v>19794</v>
      </c>
      <c r="H113" s="21">
        <v>14698</v>
      </c>
      <c r="I113" s="21">
        <v>6143</v>
      </c>
      <c r="J113" s="21">
        <v>1435</v>
      </c>
      <c r="K113" s="21">
        <v>2186</v>
      </c>
      <c r="L113" s="22">
        <v>2220</v>
      </c>
      <c r="M113" s="21">
        <v>5890</v>
      </c>
      <c r="N113" s="22">
        <v>19794</v>
      </c>
      <c r="P113" s="2" t="b">
        <f>B113='Est by PSA'!$I$6</f>
        <v>0</v>
      </c>
      <c r="Q113" t="b">
        <f t="shared" si="4"/>
        <v>0</v>
      </c>
    </row>
    <row r="114" spans="2:17" x14ac:dyDescent="0.35">
      <c r="B114" s="18">
        <v>10</v>
      </c>
      <c r="C114" s="19" t="s">
        <v>121</v>
      </c>
      <c r="D114" s="20" t="s">
        <v>28</v>
      </c>
      <c r="E114" s="21">
        <v>11119</v>
      </c>
      <c r="F114" s="21">
        <v>4015</v>
      </c>
      <c r="G114" s="21">
        <v>3343</v>
      </c>
      <c r="H114" s="21">
        <v>2509</v>
      </c>
      <c r="I114" s="21">
        <v>1080</v>
      </c>
      <c r="J114" s="21">
        <v>371</v>
      </c>
      <c r="K114" s="21">
        <v>348</v>
      </c>
      <c r="L114" s="22">
        <v>105</v>
      </c>
      <c r="M114" s="21">
        <v>885</v>
      </c>
      <c r="N114" s="22">
        <v>3343</v>
      </c>
      <c r="P114" s="2" t="b">
        <f>B114='Est by PSA'!$I$6</f>
        <v>0</v>
      </c>
      <c r="Q114" t="b">
        <f t="shared" si="4"/>
        <v>0</v>
      </c>
    </row>
    <row r="115" spans="2:17" x14ac:dyDescent="0.35">
      <c r="B115" s="18">
        <v>3</v>
      </c>
      <c r="C115" s="19" t="s">
        <v>122</v>
      </c>
      <c r="D115" s="20" t="s">
        <v>28</v>
      </c>
      <c r="E115" s="21">
        <v>16447</v>
      </c>
      <c r="F115" s="21">
        <v>5447</v>
      </c>
      <c r="G115" s="21">
        <v>4398</v>
      </c>
      <c r="H115" s="21">
        <v>3286</v>
      </c>
      <c r="I115" s="21">
        <v>1380</v>
      </c>
      <c r="J115" s="21">
        <v>499</v>
      </c>
      <c r="K115" s="21">
        <v>477</v>
      </c>
      <c r="L115" s="22">
        <v>326</v>
      </c>
      <c r="M115" s="21">
        <v>1265</v>
      </c>
      <c r="N115" s="22">
        <v>4398</v>
      </c>
      <c r="P115" s="2" t="b">
        <f>B115='Est by PSA'!$I$6</f>
        <v>0</v>
      </c>
      <c r="Q115" t="b">
        <f t="shared" si="4"/>
        <v>0</v>
      </c>
    </row>
    <row r="116" spans="2:17" x14ac:dyDescent="0.35">
      <c r="B116" s="18">
        <v>8</v>
      </c>
      <c r="C116" s="19" t="s">
        <v>123</v>
      </c>
      <c r="D116" s="20" t="s">
        <v>28</v>
      </c>
      <c r="E116" s="21">
        <v>13627</v>
      </c>
      <c r="F116" s="21">
        <v>5017</v>
      </c>
      <c r="G116" s="21">
        <v>4183</v>
      </c>
      <c r="H116" s="21">
        <v>2948</v>
      </c>
      <c r="I116" s="21">
        <v>1242</v>
      </c>
      <c r="J116" s="21">
        <v>305</v>
      </c>
      <c r="K116" s="21">
        <v>317</v>
      </c>
      <c r="L116" s="22">
        <v>78</v>
      </c>
      <c r="M116" s="21">
        <v>1035</v>
      </c>
      <c r="N116" s="22">
        <v>4183</v>
      </c>
      <c r="P116" s="2" t="b">
        <f>B116='Est by PSA'!$I$6</f>
        <v>0</v>
      </c>
      <c r="Q116" t="b">
        <f t="shared" si="4"/>
        <v>0</v>
      </c>
    </row>
    <row r="117" spans="2:17" x14ac:dyDescent="0.35">
      <c r="B117" s="18">
        <v>10</v>
      </c>
      <c r="C117" s="19" t="s">
        <v>124</v>
      </c>
      <c r="D117" s="20" t="s">
        <v>28</v>
      </c>
      <c r="E117" s="21">
        <v>15973</v>
      </c>
      <c r="F117" s="21">
        <v>5731</v>
      </c>
      <c r="G117" s="21">
        <v>4656</v>
      </c>
      <c r="H117" s="21">
        <v>3510</v>
      </c>
      <c r="I117" s="21">
        <v>1592</v>
      </c>
      <c r="J117" s="21">
        <v>707</v>
      </c>
      <c r="K117" s="21">
        <v>527</v>
      </c>
      <c r="L117" s="22">
        <v>126</v>
      </c>
      <c r="M117" s="21">
        <v>1375</v>
      </c>
      <c r="N117" s="22">
        <v>4656</v>
      </c>
      <c r="P117" s="2" t="b">
        <f>B117='Est by PSA'!$I$6</f>
        <v>0</v>
      </c>
      <c r="Q117" t="b">
        <f t="shared" si="4"/>
        <v>0</v>
      </c>
    </row>
    <row r="118" spans="2:17" x14ac:dyDescent="0.35">
      <c r="B118" s="18">
        <v>10</v>
      </c>
      <c r="C118" s="19" t="s">
        <v>125</v>
      </c>
      <c r="D118" s="20" t="s">
        <v>28</v>
      </c>
      <c r="E118" s="21">
        <v>13619</v>
      </c>
      <c r="F118" s="21">
        <v>5159</v>
      </c>
      <c r="G118" s="21">
        <v>4328</v>
      </c>
      <c r="H118" s="21">
        <v>3191</v>
      </c>
      <c r="I118" s="21">
        <v>1534</v>
      </c>
      <c r="J118" s="21">
        <v>516</v>
      </c>
      <c r="K118" s="21">
        <v>739</v>
      </c>
      <c r="L118" s="22">
        <v>122</v>
      </c>
      <c r="M118" s="21">
        <v>1185</v>
      </c>
      <c r="N118" s="22">
        <v>4328</v>
      </c>
      <c r="P118" s="2" t="b">
        <f>B118='Est by PSA'!$I$6</f>
        <v>0</v>
      </c>
      <c r="Q118" t="b">
        <f t="shared" si="4"/>
        <v>0</v>
      </c>
    </row>
    <row r="119" spans="2:17" x14ac:dyDescent="0.35">
      <c r="B119" s="18">
        <v>1</v>
      </c>
      <c r="C119" s="19" t="s">
        <v>126</v>
      </c>
      <c r="D119" s="20" t="s">
        <v>28</v>
      </c>
      <c r="E119" s="21">
        <v>54947</v>
      </c>
      <c r="F119" s="21">
        <v>19705</v>
      </c>
      <c r="G119" s="21">
        <v>16144</v>
      </c>
      <c r="H119" s="21">
        <v>11967</v>
      </c>
      <c r="I119" s="21">
        <v>5071</v>
      </c>
      <c r="J119" s="21">
        <v>1482</v>
      </c>
      <c r="K119" s="21">
        <v>1273</v>
      </c>
      <c r="L119" s="22">
        <v>1508</v>
      </c>
      <c r="M119" s="21">
        <v>4390</v>
      </c>
      <c r="N119" s="22">
        <v>16144</v>
      </c>
      <c r="P119" s="2" t="b">
        <f>B119='Est by PSA'!$I$6</f>
        <v>0</v>
      </c>
      <c r="Q119" t="b">
        <f t="shared" si="4"/>
        <v>0</v>
      </c>
    </row>
    <row r="120" spans="2:17" x14ac:dyDescent="0.35">
      <c r="B120" s="18">
        <v>2</v>
      </c>
      <c r="C120" s="19" t="s">
        <v>127</v>
      </c>
      <c r="D120" s="20" t="s">
        <v>30</v>
      </c>
      <c r="E120" s="21">
        <v>701462</v>
      </c>
      <c r="F120" s="21">
        <v>193454</v>
      </c>
      <c r="G120" s="21">
        <v>146380</v>
      </c>
      <c r="H120" s="21">
        <v>102267</v>
      </c>
      <c r="I120" s="21">
        <v>39925</v>
      </c>
      <c r="J120" s="21">
        <v>10254</v>
      </c>
      <c r="K120" s="21">
        <v>10200</v>
      </c>
      <c r="L120" s="22">
        <v>40365</v>
      </c>
      <c r="M120" s="21">
        <v>25470</v>
      </c>
      <c r="N120" s="22" t="s">
        <v>134</v>
      </c>
      <c r="P120" s="2" t="b">
        <f>B120='Est by PSA'!$I$6</f>
        <v>1</v>
      </c>
      <c r="Q120" t="b">
        <f t="shared" si="4"/>
        <v>0</v>
      </c>
    </row>
    <row r="121" spans="2:17" x14ac:dyDescent="0.35">
      <c r="B121" s="18">
        <v>11</v>
      </c>
      <c r="C121" s="19" t="s">
        <v>128</v>
      </c>
      <c r="D121" s="20" t="s">
        <v>28</v>
      </c>
      <c r="E121" s="21">
        <v>66876</v>
      </c>
      <c r="F121" s="21">
        <v>22308</v>
      </c>
      <c r="G121" s="21">
        <v>17919</v>
      </c>
      <c r="H121" s="21">
        <v>13136</v>
      </c>
      <c r="I121" s="21">
        <v>5549</v>
      </c>
      <c r="J121" s="21">
        <v>1349</v>
      </c>
      <c r="K121" s="21">
        <v>2019</v>
      </c>
      <c r="L121" s="22">
        <v>1052</v>
      </c>
      <c r="M121" s="21">
        <v>5070</v>
      </c>
      <c r="N121" s="22">
        <v>17919</v>
      </c>
      <c r="P121" s="2" t="b">
        <f>B121='Est by PSA'!$I$6</f>
        <v>0</v>
      </c>
      <c r="Q121" t="b">
        <f t="shared" si="4"/>
        <v>0</v>
      </c>
    </row>
    <row r="122" spans="2:17" x14ac:dyDescent="0.35">
      <c r="B122" s="18">
        <v>1</v>
      </c>
      <c r="C122" s="19" t="s">
        <v>129</v>
      </c>
      <c r="D122" s="20" t="s">
        <v>30</v>
      </c>
      <c r="E122" s="21">
        <v>283292</v>
      </c>
      <c r="F122" s="21">
        <v>89721</v>
      </c>
      <c r="G122" s="21">
        <v>71148</v>
      </c>
      <c r="H122" s="21">
        <v>52518</v>
      </c>
      <c r="I122" s="21">
        <v>21847</v>
      </c>
      <c r="J122" s="21">
        <v>6932</v>
      </c>
      <c r="K122" s="21">
        <v>7651</v>
      </c>
      <c r="L122" s="22">
        <v>12906</v>
      </c>
      <c r="M122" s="21">
        <v>18765</v>
      </c>
      <c r="N122" s="22" t="s">
        <v>134</v>
      </c>
      <c r="P122" s="2" t="b">
        <f>B122='Est by PSA'!$I$6</f>
        <v>0</v>
      </c>
      <c r="Q122" t="b">
        <f t="shared" si="4"/>
        <v>0</v>
      </c>
    </row>
    <row r="123" spans="2:17" x14ac:dyDescent="0.35">
      <c r="B123" s="18">
        <v>4</v>
      </c>
      <c r="C123" s="19" t="s">
        <v>130</v>
      </c>
      <c r="D123" s="20" t="s">
        <v>30</v>
      </c>
      <c r="E123" s="21">
        <v>38312</v>
      </c>
      <c r="F123" s="21">
        <v>12618</v>
      </c>
      <c r="G123" s="21">
        <v>9964</v>
      </c>
      <c r="H123" s="21">
        <v>7416</v>
      </c>
      <c r="I123" s="21">
        <v>3010</v>
      </c>
      <c r="J123" s="21">
        <v>1061</v>
      </c>
      <c r="K123" s="21">
        <v>655</v>
      </c>
      <c r="L123" s="22">
        <v>248</v>
      </c>
      <c r="M123" s="21">
        <v>2295</v>
      </c>
      <c r="N123" s="22" t="s">
        <v>134</v>
      </c>
      <c r="P123" s="2" t="b">
        <f>B123='Est by PSA'!$I$6</f>
        <v>0</v>
      </c>
      <c r="Q123" t="b">
        <f t="shared" si="4"/>
        <v>0</v>
      </c>
    </row>
    <row r="124" spans="2:17" x14ac:dyDescent="0.35">
      <c r="B124" s="18">
        <v>12</v>
      </c>
      <c r="C124" s="19" t="s">
        <v>131</v>
      </c>
      <c r="D124" s="20" t="s">
        <v>30</v>
      </c>
      <c r="E124" s="21">
        <v>2711226</v>
      </c>
      <c r="F124" s="21">
        <v>675183</v>
      </c>
      <c r="G124" s="21">
        <v>524410</v>
      </c>
      <c r="H124" s="21">
        <v>374665</v>
      </c>
      <c r="I124" s="21">
        <v>152733</v>
      </c>
      <c r="J124" s="21">
        <v>45108</v>
      </c>
      <c r="K124" s="21">
        <v>93263</v>
      </c>
      <c r="L124" s="22">
        <v>347382</v>
      </c>
      <c r="M124" s="21">
        <v>160930</v>
      </c>
      <c r="N124" s="22" t="s">
        <v>134</v>
      </c>
      <c r="P124" s="2" t="b">
        <f>B124='Est by PSA'!$I$6</f>
        <v>0</v>
      </c>
      <c r="Q124" t="b">
        <f t="shared" si="4"/>
        <v>0</v>
      </c>
    </row>
    <row r="125" spans="2:17" x14ac:dyDescent="0.35">
      <c r="B125" s="29">
        <v>13</v>
      </c>
      <c r="C125" s="30" t="s">
        <v>132</v>
      </c>
      <c r="D125" s="31" t="s">
        <v>30</v>
      </c>
      <c r="E125" s="32">
        <v>2470864</v>
      </c>
      <c r="F125" s="32">
        <v>780259</v>
      </c>
      <c r="G125" s="32">
        <v>618385</v>
      </c>
      <c r="H125" s="32">
        <v>452491</v>
      </c>
      <c r="I125" s="32">
        <v>187233</v>
      </c>
      <c r="J125" s="32">
        <v>57728</v>
      </c>
      <c r="K125" s="32">
        <v>57603</v>
      </c>
      <c r="L125" s="33">
        <v>218359</v>
      </c>
      <c r="M125" s="32">
        <v>143775</v>
      </c>
      <c r="N125" s="33" t="s">
        <v>134</v>
      </c>
      <c r="P125" s="2" t="b">
        <f>B125='Est by PSA'!$I$6</f>
        <v>0</v>
      </c>
      <c r="Q125" t="b">
        <f t="shared" si="4"/>
        <v>0</v>
      </c>
    </row>
    <row r="126" spans="2:17" ht="15" thickBot="1" x14ac:dyDescent="0.4"/>
    <row r="127" spans="2:17" s="35" customFormat="1" x14ac:dyDescent="0.35">
      <c r="O127" s="98"/>
      <c r="Q127" s="98"/>
    </row>
    <row r="128" spans="2:17" ht="23.5" x14ac:dyDescent="0.55000000000000004">
      <c r="B128" s="99" t="s">
        <v>302</v>
      </c>
      <c r="N128"/>
      <c r="O128" s="2"/>
      <c r="P128"/>
      <c r="Q128" s="2"/>
    </row>
    <row r="129" spans="3:17" x14ac:dyDescent="0.35"/>
    <row r="130" spans="3:17" ht="30.75" customHeight="1" thickBot="1" x14ac:dyDescent="0.4">
      <c r="C130" s="15" t="s">
        <v>283</v>
      </c>
      <c r="D130" s="180" t="s">
        <v>26</v>
      </c>
      <c r="E130" s="182"/>
      <c r="F130" s="180" t="s">
        <v>284</v>
      </c>
      <c r="G130" s="181"/>
      <c r="H130" s="181"/>
      <c r="I130" s="181"/>
      <c r="J130" s="181"/>
      <c r="K130" s="182"/>
      <c r="O130" s="2"/>
      <c r="P130"/>
      <c r="Q130" s="2"/>
    </row>
    <row r="131" spans="3:17" x14ac:dyDescent="0.35">
      <c r="C131" s="162" t="s">
        <v>285</v>
      </c>
      <c r="D131" s="200" t="s">
        <v>286</v>
      </c>
      <c r="E131" s="201"/>
      <c r="F131" s="195" t="s">
        <v>355</v>
      </c>
      <c r="G131" s="196" t="s">
        <v>355</v>
      </c>
      <c r="H131" s="196" t="s">
        <v>355</v>
      </c>
      <c r="I131" s="196" t="s">
        <v>355</v>
      </c>
      <c r="J131" s="196" t="s">
        <v>355</v>
      </c>
      <c r="K131" s="197" t="s">
        <v>355</v>
      </c>
      <c r="O131" s="2"/>
      <c r="P131"/>
      <c r="Q131" s="2"/>
    </row>
    <row r="132" spans="3:17" x14ac:dyDescent="0.35">
      <c r="C132" s="163"/>
      <c r="D132" s="198"/>
      <c r="E132" s="199"/>
      <c r="F132" s="186" t="s">
        <v>287</v>
      </c>
      <c r="G132" s="187" t="s">
        <v>287</v>
      </c>
      <c r="H132" s="187" t="s">
        <v>287</v>
      </c>
      <c r="I132" s="187" t="s">
        <v>287</v>
      </c>
      <c r="J132" s="187" t="s">
        <v>287</v>
      </c>
      <c r="K132" s="188" t="s">
        <v>287</v>
      </c>
      <c r="O132" s="2"/>
      <c r="P132"/>
      <c r="Q132" s="2"/>
    </row>
    <row r="133" spans="3:17" x14ac:dyDescent="0.35">
      <c r="C133" s="161" t="s">
        <v>288</v>
      </c>
      <c r="D133" s="189" t="s">
        <v>286</v>
      </c>
      <c r="E133" s="191"/>
      <c r="F133" s="189" t="s">
        <v>355</v>
      </c>
      <c r="G133" s="190" t="s">
        <v>355</v>
      </c>
      <c r="H133" s="190" t="s">
        <v>355</v>
      </c>
      <c r="I133" s="190" t="s">
        <v>355</v>
      </c>
      <c r="J133" s="190" t="s">
        <v>355</v>
      </c>
      <c r="K133" s="191" t="s">
        <v>355</v>
      </c>
      <c r="O133" s="2"/>
      <c r="P133"/>
      <c r="Q133" s="2"/>
    </row>
    <row r="134" spans="3:17" x14ac:dyDescent="0.35">
      <c r="C134" s="163"/>
      <c r="D134" s="198"/>
      <c r="E134" s="199"/>
      <c r="F134" s="186" t="s">
        <v>287</v>
      </c>
      <c r="G134" s="187" t="s">
        <v>287</v>
      </c>
      <c r="H134" s="187" t="s">
        <v>287</v>
      </c>
      <c r="I134" s="187" t="s">
        <v>287</v>
      </c>
      <c r="J134" s="187" t="s">
        <v>287</v>
      </c>
      <c r="K134" s="188" t="s">
        <v>287</v>
      </c>
      <c r="O134" s="2"/>
      <c r="P134"/>
      <c r="Q134" s="2"/>
    </row>
    <row r="135" spans="3:17" x14ac:dyDescent="0.35">
      <c r="C135" s="161" t="s">
        <v>289</v>
      </c>
      <c r="D135" s="189" t="s">
        <v>286</v>
      </c>
      <c r="E135" s="191"/>
      <c r="F135" s="189" t="s">
        <v>355</v>
      </c>
      <c r="G135" s="190" t="s">
        <v>355</v>
      </c>
      <c r="H135" s="190" t="s">
        <v>355</v>
      </c>
      <c r="I135" s="190" t="s">
        <v>355</v>
      </c>
      <c r="J135" s="190" t="s">
        <v>355</v>
      </c>
      <c r="K135" s="191" t="s">
        <v>355</v>
      </c>
      <c r="O135" s="2"/>
      <c r="P135"/>
      <c r="Q135" s="2"/>
    </row>
    <row r="136" spans="3:17" x14ac:dyDescent="0.35">
      <c r="C136" s="163"/>
      <c r="D136" s="198"/>
      <c r="E136" s="199"/>
      <c r="F136" s="186" t="s">
        <v>287</v>
      </c>
      <c r="G136" s="187" t="s">
        <v>287</v>
      </c>
      <c r="H136" s="187" t="s">
        <v>287</v>
      </c>
      <c r="I136" s="187" t="s">
        <v>287</v>
      </c>
      <c r="J136" s="187" t="s">
        <v>287</v>
      </c>
      <c r="K136" s="188" t="s">
        <v>287</v>
      </c>
      <c r="O136" s="2"/>
      <c r="P136"/>
      <c r="Q136" s="2"/>
    </row>
    <row r="137" spans="3:17" x14ac:dyDescent="0.35">
      <c r="C137" s="161" t="s">
        <v>290</v>
      </c>
      <c r="D137" s="189" t="s">
        <v>286</v>
      </c>
      <c r="E137" s="191"/>
      <c r="F137" s="189" t="s">
        <v>355</v>
      </c>
      <c r="G137" s="190" t="s">
        <v>355</v>
      </c>
      <c r="H137" s="190" t="s">
        <v>355</v>
      </c>
      <c r="I137" s="190" t="s">
        <v>355</v>
      </c>
      <c r="J137" s="190" t="s">
        <v>355</v>
      </c>
      <c r="K137" s="191" t="s">
        <v>355</v>
      </c>
      <c r="O137" s="2"/>
      <c r="P137"/>
      <c r="Q137" s="2"/>
    </row>
    <row r="138" spans="3:17" x14ac:dyDescent="0.35">
      <c r="C138" s="163"/>
      <c r="D138" s="198"/>
      <c r="E138" s="199"/>
      <c r="F138" s="186" t="s">
        <v>287</v>
      </c>
      <c r="G138" s="187" t="s">
        <v>287</v>
      </c>
      <c r="H138" s="187" t="s">
        <v>287</v>
      </c>
      <c r="I138" s="187" t="s">
        <v>287</v>
      </c>
      <c r="J138" s="187" t="s">
        <v>287</v>
      </c>
      <c r="K138" s="188" t="s">
        <v>287</v>
      </c>
      <c r="O138" s="2"/>
      <c r="P138"/>
      <c r="Q138" s="2"/>
    </row>
    <row r="139" spans="3:17" x14ac:dyDescent="0.35">
      <c r="C139" s="161" t="s">
        <v>291</v>
      </c>
      <c r="D139" s="189" t="s">
        <v>286</v>
      </c>
      <c r="E139" s="191"/>
      <c r="F139" s="189" t="s">
        <v>355</v>
      </c>
      <c r="G139" s="190" t="s">
        <v>355</v>
      </c>
      <c r="H139" s="190" t="s">
        <v>355</v>
      </c>
      <c r="I139" s="190" t="s">
        <v>355</v>
      </c>
      <c r="J139" s="190" t="s">
        <v>355</v>
      </c>
      <c r="K139" s="191" t="s">
        <v>355</v>
      </c>
      <c r="O139" s="2"/>
      <c r="P139"/>
      <c r="Q139" s="2"/>
    </row>
    <row r="140" spans="3:17" x14ac:dyDescent="0.35">
      <c r="C140" s="163"/>
      <c r="D140" s="198"/>
      <c r="E140" s="199"/>
      <c r="F140" s="186" t="s">
        <v>287</v>
      </c>
      <c r="G140" s="187" t="s">
        <v>287</v>
      </c>
      <c r="H140" s="187" t="s">
        <v>287</v>
      </c>
      <c r="I140" s="187" t="s">
        <v>287</v>
      </c>
      <c r="J140" s="187" t="s">
        <v>287</v>
      </c>
      <c r="K140" s="188" t="s">
        <v>287</v>
      </c>
      <c r="O140" s="2"/>
      <c r="P140"/>
      <c r="Q140" s="2"/>
    </row>
    <row r="141" spans="3:17" x14ac:dyDescent="0.35">
      <c r="C141" s="161" t="s">
        <v>292</v>
      </c>
      <c r="D141" s="183" t="s">
        <v>286</v>
      </c>
      <c r="E141" s="185"/>
      <c r="F141" s="183" t="s">
        <v>356</v>
      </c>
      <c r="G141" s="184" t="s">
        <v>356</v>
      </c>
      <c r="H141" s="184" t="s">
        <v>356</v>
      </c>
      <c r="I141" s="184" t="s">
        <v>356</v>
      </c>
      <c r="J141" s="184" t="s">
        <v>356</v>
      </c>
      <c r="K141" s="185" t="s">
        <v>356</v>
      </c>
      <c r="O141" s="2"/>
      <c r="P141"/>
      <c r="Q141" s="2"/>
    </row>
    <row r="142" spans="3:17" x14ac:dyDescent="0.35">
      <c r="C142" s="162"/>
      <c r="D142" s="192" t="s">
        <v>293</v>
      </c>
      <c r="E142" s="194"/>
      <c r="F142" s="192" t="s">
        <v>357</v>
      </c>
      <c r="G142" s="193" t="s">
        <v>357</v>
      </c>
      <c r="H142" s="193" t="s">
        <v>357</v>
      </c>
      <c r="I142" s="193" t="s">
        <v>357</v>
      </c>
      <c r="J142" s="193" t="s">
        <v>357</v>
      </c>
      <c r="K142" s="194" t="s">
        <v>357</v>
      </c>
      <c r="O142" s="2"/>
      <c r="P142"/>
      <c r="Q142" s="2"/>
    </row>
    <row r="143" spans="3:17" x14ac:dyDescent="0.35">
      <c r="C143" s="162"/>
      <c r="D143" s="192" t="s">
        <v>44</v>
      </c>
      <c r="E143" s="194"/>
      <c r="F143" s="192" t="s">
        <v>358</v>
      </c>
      <c r="G143" s="193" t="s">
        <v>358</v>
      </c>
      <c r="H143" s="193" t="s">
        <v>358</v>
      </c>
      <c r="I143" s="193" t="s">
        <v>358</v>
      </c>
      <c r="J143" s="193" t="s">
        <v>358</v>
      </c>
      <c r="K143" s="194" t="s">
        <v>358</v>
      </c>
      <c r="O143" s="2"/>
      <c r="P143"/>
      <c r="Q143" s="2"/>
    </row>
    <row r="144" spans="3:17" x14ac:dyDescent="0.35">
      <c r="C144" s="163"/>
      <c r="D144" s="198"/>
      <c r="E144" s="199"/>
      <c r="F144" s="186" t="s">
        <v>294</v>
      </c>
      <c r="G144" s="187" t="s">
        <v>294</v>
      </c>
      <c r="H144" s="187" t="s">
        <v>294</v>
      </c>
      <c r="I144" s="187" t="s">
        <v>294</v>
      </c>
      <c r="J144" s="187" t="s">
        <v>294</v>
      </c>
      <c r="K144" s="188" t="s">
        <v>294</v>
      </c>
      <c r="O144" s="2"/>
      <c r="P144"/>
      <c r="Q144" s="2"/>
    </row>
    <row r="145" spans="3:17" x14ac:dyDescent="0.35">
      <c r="C145" s="161" t="s">
        <v>295</v>
      </c>
      <c r="D145" s="189" t="s">
        <v>286</v>
      </c>
      <c r="E145" s="191"/>
      <c r="F145" s="189" t="s">
        <v>359</v>
      </c>
      <c r="G145" s="190" t="s">
        <v>359</v>
      </c>
      <c r="H145" s="190" t="s">
        <v>359</v>
      </c>
      <c r="I145" s="190" t="s">
        <v>359</v>
      </c>
      <c r="J145" s="190" t="s">
        <v>359</v>
      </c>
      <c r="K145" s="191" t="s">
        <v>359</v>
      </c>
      <c r="O145" s="2"/>
      <c r="P145"/>
      <c r="Q145" s="2"/>
    </row>
    <row r="146" spans="3:17" x14ac:dyDescent="0.35">
      <c r="C146" s="162"/>
      <c r="D146" s="192" t="s">
        <v>293</v>
      </c>
      <c r="E146" s="194"/>
      <c r="F146" s="192" t="s">
        <v>360</v>
      </c>
      <c r="G146" s="193" t="s">
        <v>360</v>
      </c>
      <c r="H146" s="193" t="s">
        <v>360</v>
      </c>
      <c r="I146" s="193" t="s">
        <v>360</v>
      </c>
      <c r="J146" s="193" t="s">
        <v>360</v>
      </c>
      <c r="K146" s="194" t="s">
        <v>360</v>
      </c>
      <c r="O146" s="2"/>
      <c r="P146"/>
      <c r="Q146" s="2"/>
    </row>
    <row r="147" spans="3:17" x14ac:dyDescent="0.35">
      <c r="C147" s="163"/>
      <c r="D147" s="198"/>
      <c r="E147" s="199"/>
      <c r="F147" s="186" t="s">
        <v>287</v>
      </c>
      <c r="G147" s="187" t="s">
        <v>287</v>
      </c>
      <c r="H147" s="187" t="s">
        <v>287</v>
      </c>
      <c r="I147" s="187" t="s">
        <v>287</v>
      </c>
      <c r="J147" s="187" t="s">
        <v>287</v>
      </c>
      <c r="K147" s="188" t="s">
        <v>287</v>
      </c>
      <c r="O147" s="2"/>
      <c r="P147"/>
      <c r="Q147" s="2"/>
    </row>
    <row r="148" spans="3:17" x14ac:dyDescent="0.35">
      <c r="C148" s="161" t="s">
        <v>296</v>
      </c>
      <c r="D148" s="183" t="s">
        <v>286</v>
      </c>
      <c r="E148" s="185"/>
      <c r="F148" s="183" t="s">
        <v>361</v>
      </c>
      <c r="G148" s="184" t="s">
        <v>361</v>
      </c>
      <c r="H148" s="184" t="s">
        <v>361</v>
      </c>
      <c r="I148" s="184" t="s">
        <v>361</v>
      </c>
      <c r="J148" s="184" t="s">
        <v>361</v>
      </c>
      <c r="K148" s="185" t="s">
        <v>361</v>
      </c>
      <c r="O148" s="2"/>
      <c r="P148"/>
      <c r="Q148" s="2"/>
    </row>
    <row r="149" spans="3:17" x14ac:dyDescent="0.35">
      <c r="C149" s="163"/>
      <c r="D149" s="198"/>
      <c r="E149" s="199"/>
      <c r="F149" s="186" t="s">
        <v>297</v>
      </c>
      <c r="G149" s="187" t="s">
        <v>297</v>
      </c>
      <c r="H149" s="187" t="s">
        <v>297</v>
      </c>
      <c r="I149" s="187" t="s">
        <v>297</v>
      </c>
      <c r="J149" s="187" t="s">
        <v>297</v>
      </c>
      <c r="K149" s="188" t="s">
        <v>297</v>
      </c>
      <c r="O149" s="2"/>
      <c r="P149"/>
      <c r="Q149" s="2"/>
    </row>
    <row r="150" spans="3:17" x14ac:dyDescent="0.35">
      <c r="C150" s="161" t="s">
        <v>298</v>
      </c>
      <c r="D150" s="183" t="s">
        <v>286</v>
      </c>
      <c r="E150" s="185"/>
      <c r="F150" s="183" t="s">
        <v>299</v>
      </c>
      <c r="G150" s="184" t="s">
        <v>299</v>
      </c>
      <c r="H150" s="184" t="s">
        <v>299</v>
      </c>
      <c r="I150" s="184" t="s">
        <v>299</v>
      </c>
      <c r="J150" s="184" t="s">
        <v>299</v>
      </c>
      <c r="K150" s="185" t="s">
        <v>299</v>
      </c>
      <c r="O150" s="2"/>
      <c r="P150"/>
      <c r="Q150" s="2"/>
    </row>
    <row r="151" spans="3:17" x14ac:dyDescent="0.35">
      <c r="C151" s="163"/>
      <c r="D151" s="198"/>
      <c r="E151" s="199"/>
      <c r="F151" s="186" t="s">
        <v>300</v>
      </c>
      <c r="G151" s="187" t="s">
        <v>300</v>
      </c>
      <c r="H151" s="187" t="s">
        <v>300</v>
      </c>
      <c r="I151" s="187" t="s">
        <v>300</v>
      </c>
      <c r="J151" s="187" t="s">
        <v>300</v>
      </c>
      <c r="K151" s="188" t="s">
        <v>300</v>
      </c>
      <c r="O151" s="2"/>
      <c r="P151"/>
      <c r="Q151" s="2"/>
    </row>
    <row r="152" spans="3:17" x14ac:dyDescent="0.35"/>
  </sheetData>
  <sheetProtection algorithmName="SHA-512" hashValue="fC/TF/J8Axk/s4o77KH9RDYDI4Zmro4JaShp5Tz2GZCTvKFkj0LRYXYUmhk2X4zPV8Pb/k73AaYvzvC7neORgQ==" saltValue="ZFnXmJqhKIda2OZt65IoFw==" spinCount="100000" sheet="1" objects="1" scenarios="1"/>
  <mergeCells count="68">
    <mergeCell ref="C10:D10"/>
    <mergeCell ref="B5:D5"/>
    <mergeCell ref="C6:D6"/>
    <mergeCell ref="C7:D7"/>
    <mergeCell ref="C8:D8"/>
    <mergeCell ref="C9:D9"/>
    <mergeCell ref="C17:D17"/>
    <mergeCell ref="C18:D18"/>
    <mergeCell ref="B19:D19"/>
    <mergeCell ref="C11:D11"/>
    <mergeCell ref="C12:D12"/>
    <mergeCell ref="C13:D13"/>
    <mergeCell ref="C14:D14"/>
    <mergeCell ref="C15:D15"/>
    <mergeCell ref="C16:D16"/>
    <mergeCell ref="C131:C132"/>
    <mergeCell ref="C133:C134"/>
    <mergeCell ref="C135:C136"/>
    <mergeCell ref="C137:C138"/>
    <mergeCell ref="C139:C140"/>
    <mergeCell ref="C141:C144"/>
    <mergeCell ref="C145:C147"/>
    <mergeCell ref="C148:C149"/>
    <mergeCell ref="C150:C151"/>
    <mergeCell ref="D130:E130"/>
    <mergeCell ref="D131:E131"/>
    <mergeCell ref="D132:E132"/>
    <mergeCell ref="D133:E133"/>
    <mergeCell ref="D134:E134"/>
    <mergeCell ref="D135:E135"/>
    <mergeCell ref="D136:E136"/>
    <mergeCell ref="D137:E137"/>
    <mergeCell ref="D138:E138"/>
    <mergeCell ref="D139:E139"/>
    <mergeCell ref="D140:E140"/>
    <mergeCell ref="D141:E141"/>
    <mergeCell ref="D142:E142"/>
    <mergeCell ref="D143:E143"/>
    <mergeCell ref="D144:E144"/>
    <mergeCell ref="D145:E145"/>
    <mergeCell ref="D146:E146"/>
    <mergeCell ref="D147:E147"/>
    <mergeCell ref="D148:E148"/>
    <mergeCell ref="D149:E149"/>
    <mergeCell ref="D150:E150"/>
    <mergeCell ref="D151:E151"/>
    <mergeCell ref="F130:K130"/>
    <mergeCell ref="F131:K131"/>
    <mergeCell ref="F132:K132"/>
    <mergeCell ref="F133:K133"/>
    <mergeCell ref="F134:K134"/>
    <mergeCell ref="F135:K135"/>
    <mergeCell ref="F136:K136"/>
    <mergeCell ref="F137:K137"/>
    <mergeCell ref="F138:K138"/>
    <mergeCell ref="F139:K139"/>
    <mergeCell ref="F140:K140"/>
    <mergeCell ref="F141:K141"/>
    <mergeCell ref="F142:K142"/>
    <mergeCell ref="F143:K143"/>
    <mergeCell ref="F144:K144"/>
    <mergeCell ref="F150:K150"/>
    <mergeCell ref="F151:K151"/>
    <mergeCell ref="F145:K145"/>
    <mergeCell ref="F146:K146"/>
    <mergeCell ref="F147:K147"/>
    <mergeCell ref="F148:K148"/>
    <mergeCell ref="F149:K149"/>
  </mergeCells>
  <conditionalFormatting sqref="N22:N125">
    <cfRule type="expression" dxfId="4" priority="1">
      <formula>OR(N22=0,N22="")</formula>
    </cfRule>
  </conditionalFormatting>
  <dataValidations count="1">
    <dataValidation type="list" allowBlank="1" showInputMessage="1" showErrorMessage="1" promptTitle="Is This County Rural?" prompt="If the county is designated as rural, enter &quot;Y&quot; into the cell. The total 60 and older population will carry over into the rural column._x000a_" sqref="D22:D125" xr:uid="{00000000-0002-0000-0100-000000000000}">
      <formula1>" ,Y,N"</formula1>
    </dataValidation>
  </dataValidations>
  <hyperlinks>
    <hyperlink ref="F144:K144" r:id="rId1" display="Population and Housing Unit Estimates Datasets (census.gov)" xr:uid="{00000000-0004-0000-0100-000000000000}"/>
    <hyperlink ref="F151:K151" r:id="rId2" display="Bulletins | OMB | The White House" xr:uid="{00000000-0004-0000-0100-000001000000}"/>
    <hyperlink ref="F134" r:id="rId3" xr:uid="{00000000-0004-0000-0100-000002000000}"/>
    <hyperlink ref="F136" r:id="rId4" xr:uid="{00000000-0004-0000-0100-000003000000}"/>
    <hyperlink ref="F138" r:id="rId5" xr:uid="{00000000-0004-0000-0100-000004000000}"/>
    <hyperlink ref="F140" r:id="rId6" xr:uid="{00000000-0004-0000-0100-000005000000}"/>
    <hyperlink ref="F147" r:id="rId7" xr:uid="{00000000-0004-0000-0100-000006000000}"/>
    <hyperlink ref="F132" r:id="rId8" xr:uid="{00000000-0004-0000-0100-000007000000}"/>
  </hyperlinks>
  <printOptions horizontalCentered="1"/>
  <pageMargins left="0.25" right="0.25" top="0.25" bottom="0.75" header="0.05" footer="0.3"/>
  <pageSetup scale="55" fitToHeight="0" orientation="portrait" r:id="rId9"/>
  <drawing r:id="rId1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78DE1-305A-4C04-8333-30D4BCCA0F4A}">
  <sheetPr codeName="Sheet3">
    <pageSetUpPr fitToPage="1"/>
  </sheetPr>
  <dimension ref="A1:Q152"/>
  <sheetViews>
    <sheetView showGridLines="0" workbookViewId="0">
      <selection activeCell="F131" sqref="F131:K131"/>
    </sheetView>
  </sheetViews>
  <sheetFormatPr defaultColWidth="0" defaultRowHeight="15" customHeight="1" zeroHeight="1" x14ac:dyDescent="0.35"/>
  <cols>
    <col min="1" max="1" width="2.7265625" style="2" customWidth="1"/>
    <col min="2" max="2" width="7.7265625" style="2" customWidth="1"/>
    <col min="3" max="3" width="21.7265625" style="2" customWidth="1"/>
    <col min="4" max="4" width="7.7265625" style="2" customWidth="1"/>
    <col min="5" max="14" width="14.7265625" style="2" customWidth="1"/>
    <col min="15" max="15" width="2.7265625" customWidth="1"/>
    <col min="16" max="16" width="14.7265625" style="2" hidden="1" customWidth="1"/>
    <col min="17" max="17" width="14.7265625" hidden="1" customWidth="1"/>
    <col min="18" max="16384" width="14.7265625" style="2" hidden="1"/>
  </cols>
  <sheetData>
    <row r="1" spans="2:17" ht="14.5" x14ac:dyDescent="0.35">
      <c r="Q1" s="2"/>
    </row>
    <row r="2" spans="2:17" ht="23.5" x14ac:dyDescent="0.55000000000000004">
      <c r="B2" s="3" t="s">
        <v>309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Q2" s="2"/>
    </row>
    <row r="3" spans="2:17" s="4" customFormat="1" thickBot="1" x14ac:dyDescent="0.4"/>
    <row r="4" spans="2:17" ht="14.5" x14ac:dyDescent="0.35"/>
    <row r="5" spans="2:17" ht="29.5" thickBot="1" x14ac:dyDescent="0.4">
      <c r="B5" s="206" t="s">
        <v>0</v>
      </c>
      <c r="C5" s="207"/>
      <c r="D5" s="207"/>
      <c r="E5" s="5" t="s">
        <v>1</v>
      </c>
      <c r="F5" s="5" t="s">
        <v>2</v>
      </c>
      <c r="G5" s="5" t="s">
        <v>3</v>
      </c>
      <c r="H5" s="5" t="s">
        <v>4</v>
      </c>
      <c r="I5" s="5" t="s">
        <v>5</v>
      </c>
      <c r="J5" s="5" t="s">
        <v>6</v>
      </c>
      <c r="K5" s="5" t="s">
        <v>7</v>
      </c>
      <c r="L5" s="5" t="s">
        <v>8</v>
      </c>
      <c r="M5" s="5" t="s">
        <v>9</v>
      </c>
      <c r="N5" s="5" t="s">
        <v>10</v>
      </c>
    </row>
    <row r="6" spans="2:17" ht="14.5" x14ac:dyDescent="0.35">
      <c r="B6" s="6">
        <v>1</v>
      </c>
      <c r="C6" s="208" t="s">
        <v>11</v>
      </c>
      <c r="D6" s="208"/>
      <c r="E6" s="7">
        <f>SUMIF($B$22:$B$125,$B6,E$22:E$125)</f>
        <v>659484</v>
      </c>
      <c r="F6" s="7">
        <f t="shared" ref="F6:N6" si="0">SUMIF($B$22:$B$125,$B6,F$22:F$125)</f>
        <v>212038</v>
      </c>
      <c r="G6" s="7">
        <f t="shared" si="0"/>
        <v>167369</v>
      </c>
      <c r="H6" s="7">
        <f t="shared" si="0"/>
        <v>123528</v>
      </c>
      <c r="I6" s="7">
        <f t="shared" si="0"/>
        <v>51360</v>
      </c>
      <c r="J6" s="7">
        <f t="shared" si="0"/>
        <v>16187</v>
      </c>
      <c r="K6" s="7">
        <f t="shared" si="0"/>
        <v>14533</v>
      </c>
      <c r="L6" s="7">
        <f t="shared" si="0"/>
        <v>20656</v>
      </c>
      <c r="M6" s="7">
        <f t="shared" si="0"/>
        <v>43160</v>
      </c>
      <c r="N6" s="7">
        <f t="shared" si="0"/>
        <v>66396</v>
      </c>
    </row>
    <row r="7" spans="2:17" ht="14.5" x14ac:dyDescent="0.35">
      <c r="B7" s="8">
        <v>2</v>
      </c>
      <c r="C7" s="202" t="s">
        <v>12</v>
      </c>
      <c r="D7" s="202"/>
      <c r="E7" s="9">
        <f t="shared" ref="E7:N18" si="1">SUMIF($B$22:$B$125,$B7,E$22:E$125)</f>
        <v>3459867</v>
      </c>
      <c r="F7" s="9">
        <f t="shared" si="1"/>
        <v>992307</v>
      </c>
      <c r="G7" s="9">
        <f t="shared" si="1"/>
        <v>751392</v>
      </c>
      <c r="H7" s="9">
        <f t="shared" si="1"/>
        <v>531588</v>
      </c>
      <c r="I7" s="9">
        <f t="shared" si="1"/>
        <v>208959</v>
      </c>
      <c r="J7" s="9">
        <f t="shared" si="1"/>
        <v>57297</v>
      </c>
      <c r="K7" s="9">
        <f t="shared" si="1"/>
        <v>48054</v>
      </c>
      <c r="L7" s="9">
        <f t="shared" si="1"/>
        <v>172244</v>
      </c>
      <c r="M7" s="9">
        <f t="shared" si="1"/>
        <v>150465</v>
      </c>
      <c r="N7" s="9">
        <f t="shared" si="1"/>
        <v>0</v>
      </c>
    </row>
    <row r="8" spans="2:17" ht="14.5" x14ac:dyDescent="0.35">
      <c r="B8" s="8">
        <v>3</v>
      </c>
      <c r="C8" s="202" t="s">
        <v>13</v>
      </c>
      <c r="D8" s="202"/>
      <c r="E8" s="9">
        <f t="shared" si="1"/>
        <v>454494</v>
      </c>
      <c r="F8" s="9">
        <f t="shared" si="1"/>
        <v>156438</v>
      </c>
      <c r="G8" s="9">
        <f t="shared" si="1"/>
        <v>125507</v>
      </c>
      <c r="H8" s="9">
        <f t="shared" si="1"/>
        <v>93524</v>
      </c>
      <c r="I8" s="9">
        <f t="shared" si="1"/>
        <v>39424</v>
      </c>
      <c r="J8" s="9">
        <f t="shared" si="1"/>
        <v>11972</v>
      </c>
      <c r="K8" s="9">
        <f t="shared" si="1"/>
        <v>11196</v>
      </c>
      <c r="L8" s="9">
        <f t="shared" si="1"/>
        <v>10963</v>
      </c>
      <c r="M8" s="9">
        <f t="shared" si="1"/>
        <v>34920</v>
      </c>
      <c r="N8" s="9">
        <f t="shared" si="1"/>
        <v>68714</v>
      </c>
    </row>
    <row r="9" spans="2:17" ht="14.5" x14ac:dyDescent="0.35">
      <c r="B9" s="8">
        <v>4</v>
      </c>
      <c r="C9" s="202" t="s">
        <v>14</v>
      </c>
      <c r="D9" s="202"/>
      <c r="E9" s="9">
        <f t="shared" si="1"/>
        <v>399032</v>
      </c>
      <c r="F9" s="9">
        <f t="shared" si="1"/>
        <v>127990</v>
      </c>
      <c r="G9" s="9">
        <f t="shared" si="1"/>
        <v>103189</v>
      </c>
      <c r="H9" s="9">
        <f t="shared" si="1"/>
        <v>75935</v>
      </c>
      <c r="I9" s="9">
        <f t="shared" si="1"/>
        <v>31931</v>
      </c>
      <c r="J9" s="9">
        <f t="shared" si="1"/>
        <v>9536</v>
      </c>
      <c r="K9" s="9">
        <f t="shared" si="1"/>
        <v>8883</v>
      </c>
      <c r="L9" s="9">
        <f t="shared" si="1"/>
        <v>9193</v>
      </c>
      <c r="M9" s="9">
        <f t="shared" si="1"/>
        <v>27990</v>
      </c>
      <c r="N9" s="9">
        <f t="shared" si="1"/>
        <v>0</v>
      </c>
    </row>
    <row r="10" spans="2:17" ht="14.5" x14ac:dyDescent="0.35">
      <c r="B10" s="8">
        <v>5</v>
      </c>
      <c r="C10" s="202" t="s">
        <v>15</v>
      </c>
      <c r="D10" s="202"/>
      <c r="E10" s="9">
        <f t="shared" si="1"/>
        <v>804768</v>
      </c>
      <c r="F10" s="9">
        <f t="shared" si="1"/>
        <v>238942</v>
      </c>
      <c r="G10" s="9">
        <f t="shared" si="1"/>
        <v>189484</v>
      </c>
      <c r="H10" s="9">
        <f t="shared" si="1"/>
        <v>139131</v>
      </c>
      <c r="I10" s="9">
        <f t="shared" si="1"/>
        <v>57348</v>
      </c>
      <c r="J10" s="9">
        <f t="shared" si="1"/>
        <v>17259</v>
      </c>
      <c r="K10" s="9">
        <f t="shared" si="1"/>
        <v>16931</v>
      </c>
      <c r="L10" s="9">
        <f t="shared" si="1"/>
        <v>19256</v>
      </c>
      <c r="M10" s="9">
        <f t="shared" si="1"/>
        <v>50305</v>
      </c>
      <c r="N10" s="9">
        <f t="shared" si="1"/>
        <v>64949</v>
      </c>
    </row>
    <row r="11" spans="2:17" ht="14.5" x14ac:dyDescent="0.35">
      <c r="B11" s="8">
        <v>6</v>
      </c>
      <c r="C11" s="202" t="s">
        <v>16</v>
      </c>
      <c r="D11" s="202"/>
      <c r="E11" s="9">
        <f t="shared" si="1"/>
        <v>114777</v>
      </c>
      <c r="F11" s="9">
        <f t="shared" si="1"/>
        <v>40776</v>
      </c>
      <c r="G11" s="9">
        <f t="shared" si="1"/>
        <v>32741</v>
      </c>
      <c r="H11" s="9">
        <f t="shared" si="1"/>
        <v>24235</v>
      </c>
      <c r="I11" s="9">
        <f t="shared" si="1"/>
        <v>10629</v>
      </c>
      <c r="J11" s="9">
        <f t="shared" si="1"/>
        <v>3452</v>
      </c>
      <c r="K11" s="9">
        <f t="shared" si="1"/>
        <v>3610</v>
      </c>
      <c r="L11" s="9">
        <f t="shared" si="1"/>
        <v>1241</v>
      </c>
      <c r="M11" s="9">
        <f t="shared" si="1"/>
        <v>8665</v>
      </c>
      <c r="N11" s="9">
        <f t="shared" si="1"/>
        <v>31248</v>
      </c>
    </row>
    <row r="12" spans="2:17" ht="14.5" x14ac:dyDescent="0.35">
      <c r="B12" s="8">
        <v>7</v>
      </c>
      <c r="C12" s="202" t="s">
        <v>17</v>
      </c>
      <c r="D12" s="202"/>
      <c r="E12" s="9">
        <f t="shared" si="1"/>
        <v>437929</v>
      </c>
      <c r="F12" s="9">
        <f t="shared" si="1"/>
        <v>149181</v>
      </c>
      <c r="G12" s="9">
        <f t="shared" si="1"/>
        <v>118308</v>
      </c>
      <c r="H12" s="9">
        <f t="shared" si="1"/>
        <v>86445</v>
      </c>
      <c r="I12" s="9">
        <f t="shared" si="1"/>
        <v>35729</v>
      </c>
      <c r="J12" s="9">
        <f t="shared" si="1"/>
        <v>10759</v>
      </c>
      <c r="K12" s="9">
        <f t="shared" si="1"/>
        <v>11194</v>
      </c>
      <c r="L12" s="9">
        <f t="shared" si="1"/>
        <v>8069</v>
      </c>
      <c r="M12" s="9">
        <f t="shared" si="1"/>
        <v>32695</v>
      </c>
      <c r="N12" s="9">
        <f t="shared" si="1"/>
        <v>45815</v>
      </c>
    </row>
    <row r="13" spans="2:17" ht="14.5" x14ac:dyDescent="0.35">
      <c r="B13" s="8">
        <v>8</v>
      </c>
      <c r="C13" s="202" t="s">
        <v>18</v>
      </c>
      <c r="D13" s="202"/>
      <c r="E13" s="9">
        <f t="shared" si="1"/>
        <v>651727</v>
      </c>
      <c r="F13" s="9">
        <f t="shared" si="1"/>
        <v>207530</v>
      </c>
      <c r="G13" s="9">
        <f t="shared" si="1"/>
        <v>162877</v>
      </c>
      <c r="H13" s="9">
        <f t="shared" si="1"/>
        <v>115835</v>
      </c>
      <c r="I13" s="9">
        <f t="shared" si="1"/>
        <v>46513</v>
      </c>
      <c r="J13" s="9">
        <f t="shared" si="1"/>
        <v>13925</v>
      </c>
      <c r="K13" s="9">
        <f t="shared" si="1"/>
        <v>14529</v>
      </c>
      <c r="L13" s="9">
        <f t="shared" si="1"/>
        <v>25681</v>
      </c>
      <c r="M13" s="9">
        <f t="shared" si="1"/>
        <v>42110</v>
      </c>
      <c r="N13" s="9">
        <f t="shared" si="1"/>
        <v>12852</v>
      </c>
    </row>
    <row r="14" spans="2:17" ht="14.5" x14ac:dyDescent="0.35">
      <c r="B14" s="8">
        <v>9</v>
      </c>
      <c r="C14" s="202" t="s">
        <v>19</v>
      </c>
      <c r="D14" s="202"/>
      <c r="E14" s="9">
        <f t="shared" si="1"/>
        <v>143160</v>
      </c>
      <c r="F14" s="9">
        <f t="shared" si="1"/>
        <v>47645</v>
      </c>
      <c r="G14" s="9">
        <f t="shared" si="1"/>
        <v>38089</v>
      </c>
      <c r="H14" s="9">
        <f t="shared" si="1"/>
        <v>27837</v>
      </c>
      <c r="I14" s="9">
        <f t="shared" si="1"/>
        <v>11572</v>
      </c>
      <c r="J14" s="9">
        <f t="shared" si="1"/>
        <v>3577</v>
      </c>
      <c r="K14" s="9">
        <f t="shared" si="1"/>
        <v>3643</v>
      </c>
      <c r="L14" s="9">
        <f t="shared" si="1"/>
        <v>1651</v>
      </c>
      <c r="M14" s="9">
        <f t="shared" si="1"/>
        <v>10005</v>
      </c>
      <c r="N14" s="9">
        <f t="shared" si="1"/>
        <v>38089</v>
      </c>
    </row>
    <row r="15" spans="2:17" ht="14.5" x14ac:dyDescent="0.35">
      <c r="B15" s="8">
        <v>10</v>
      </c>
      <c r="C15" s="202" t="s">
        <v>20</v>
      </c>
      <c r="D15" s="202"/>
      <c r="E15" s="9">
        <f t="shared" si="1"/>
        <v>113624</v>
      </c>
      <c r="F15" s="9">
        <f t="shared" si="1"/>
        <v>39963</v>
      </c>
      <c r="G15" s="9">
        <f t="shared" si="1"/>
        <v>32386</v>
      </c>
      <c r="H15" s="9">
        <f t="shared" si="1"/>
        <v>23753</v>
      </c>
      <c r="I15" s="9">
        <f t="shared" si="1"/>
        <v>10490</v>
      </c>
      <c r="J15" s="9">
        <f t="shared" si="1"/>
        <v>3489</v>
      </c>
      <c r="K15" s="9">
        <f t="shared" si="1"/>
        <v>3433</v>
      </c>
      <c r="L15" s="9">
        <f t="shared" si="1"/>
        <v>946</v>
      </c>
      <c r="M15" s="9">
        <f t="shared" si="1"/>
        <v>8625</v>
      </c>
      <c r="N15" s="9">
        <f t="shared" si="1"/>
        <v>32386</v>
      </c>
    </row>
    <row r="16" spans="2:17" ht="14.5" x14ac:dyDescent="0.35">
      <c r="B16" s="8">
        <v>11</v>
      </c>
      <c r="C16" s="202" t="s">
        <v>21</v>
      </c>
      <c r="D16" s="202"/>
      <c r="E16" s="9">
        <f t="shared" si="1"/>
        <v>267979</v>
      </c>
      <c r="F16" s="9">
        <f t="shared" si="1"/>
        <v>90411</v>
      </c>
      <c r="G16" s="9">
        <f t="shared" si="1"/>
        <v>71972</v>
      </c>
      <c r="H16" s="9">
        <f t="shared" si="1"/>
        <v>53715</v>
      </c>
      <c r="I16" s="9">
        <f t="shared" si="1"/>
        <v>22482</v>
      </c>
      <c r="J16" s="9">
        <f t="shared" si="1"/>
        <v>6423</v>
      </c>
      <c r="K16" s="9">
        <f t="shared" si="1"/>
        <v>8486</v>
      </c>
      <c r="L16" s="9">
        <f t="shared" si="1"/>
        <v>5673</v>
      </c>
      <c r="M16" s="9">
        <f t="shared" si="1"/>
        <v>20365</v>
      </c>
      <c r="N16" s="9">
        <f t="shared" si="1"/>
        <v>37340</v>
      </c>
    </row>
    <row r="17" spans="2:17" ht="14.5" x14ac:dyDescent="0.35">
      <c r="B17" s="8">
        <v>12</v>
      </c>
      <c r="C17" s="202" t="s">
        <v>22</v>
      </c>
      <c r="D17" s="202"/>
      <c r="E17" s="9">
        <f t="shared" si="1"/>
        <v>2707648</v>
      </c>
      <c r="F17" s="9">
        <f t="shared" si="1"/>
        <v>670052</v>
      </c>
      <c r="G17" s="9">
        <f t="shared" si="1"/>
        <v>517042</v>
      </c>
      <c r="H17" s="9">
        <f t="shared" si="1"/>
        <v>368637</v>
      </c>
      <c r="I17" s="9">
        <f t="shared" si="1"/>
        <v>150429</v>
      </c>
      <c r="J17" s="9">
        <f t="shared" si="1"/>
        <v>45764</v>
      </c>
      <c r="K17" s="9">
        <f t="shared" si="1"/>
        <v>88093</v>
      </c>
      <c r="L17" s="9">
        <f t="shared" si="1"/>
        <v>338886</v>
      </c>
      <c r="M17" s="9">
        <f t="shared" si="1"/>
        <v>160930</v>
      </c>
      <c r="N17" s="9">
        <f t="shared" si="1"/>
        <v>0</v>
      </c>
    </row>
    <row r="18" spans="2:17" thickBot="1" x14ac:dyDescent="0.4">
      <c r="B18" s="10">
        <v>13</v>
      </c>
      <c r="C18" s="203" t="s">
        <v>23</v>
      </c>
      <c r="D18" s="203"/>
      <c r="E18" s="11">
        <f t="shared" si="1"/>
        <v>2478164</v>
      </c>
      <c r="F18" s="11">
        <f t="shared" si="1"/>
        <v>773496</v>
      </c>
      <c r="G18" s="11">
        <f t="shared" si="1"/>
        <v>607328</v>
      </c>
      <c r="H18" s="11">
        <f t="shared" si="1"/>
        <v>437670</v>
      </c>
      <c r="I18" s="11">
        <f t="shared" si="1"/>
        <v>178739</v>
      </c>
      <c r="J18" s="11">
        <f t="shared" si="1"/>
        <v>55863</v>
      </c>
      <c r="K18" s="11">
        <f t="shared" si="1"/>
        <v>53868</v>
      </c>
      <c r="L18" s="11">
        <f t="shared" si="1"/>
        <v>208081</v>
      </c>
      <c r="M18" s="11">
        <f t="shared" si="1"/>
        <v>143775</v>
      </c>
      <c r="N18" s="11">
        <f t="shared" si="1"/>
        <v>0</v>
      </c>
    </row>
    <row r="19" spans="2:17" ht="14.5" x14ac:dyDescent="0.35">
      <c r="B19" s="204" t="s">
        <v>24</v>
      </c>
      <c r="C19" s="205"/>
      <c r="D19" s="205"/>
      <c r="E19" s="12">
        <f>SUM(E6:E18)</f>
        <v>12692653</v>
      </c>
      <c r="F19" s="13">
        <f t="shared" ref="F19:N19" si="2">SUM(F6:F18)</f>
        <v>3746769</v>
      </c>
      <c r="G19" s="13">
        <f t="shared" si="2"/>
        <v>2917684</v>
      </c>
      <c r="H19" s="13">
        <f t="shared" si="2"/>
        <v>2101833</v>
      </c>
      <c r="I19" s="13">
        <f t="shared" si="2"/>
        <v>855605</v>
      </c>
      <c r="J19" s="13">
        <f t="shared" si="2"/>
        <v>255503</v>
      </c>
      <c r="K19" s="13">
        <f t="shared" si="2"/>
        <v>286453</v>
      </c>
      <c r="L19" s="13">
        <f t="shared" si="2"/>
        <v>822540</v>
      </c>
      <c r="M19" s="13">
        <f t="shared" si="2"/>
        <v>734010</v>
      </c>
      <c r="N19" s="14">
        <f t="shared" si="2"/>
        <v>397789</v>
      </c>
    </row>
    <row r="20" spans="2:17" ht="14.5" x14ac:dyDescent="0.35"/>
    <row r="21" spans="2:17" ht="29.5" thickBot="1" x14ac:dyDescent="0.4">
      <c r="B21" s="15" t="s">
        <v>25</v>
      </c>
      <c r="C21" s="16" t="s">
        <v>26</v>
      </c>
      <c r="D21" s="17" t="s">
        <v>133</v>
      </c>
      <c r="E21" s="15" t="s">
        <v>1</v>
      </c>
      <c r="F21" s="15" t="s">
        <v>272</v>
      </c>
      <c r="G21" s="15" t="s">
        <v>273</v>
      </c>
      <c r="H21" s="15" t="s">
        <v>274</v>
      </c>
      <c r="I21" s="15" t="s">
        <v>275</v>
      </c>
      <c r="J21" s="15" t="s">
        <v>276</v>
      </c>
      <c r="K21" s="15" t="s">
        <v>277</v>
      </c>
      <c r="L21" s="15" t="s">
        <v>279</v>
      </c>
      <c r="M21" s="15" t="s">
        <v>280</v>
      </c>
      <c r="N21" s="15" t="s">
        <v>281</v>
      </c>
    </row>
    <row r="22" spans="2:17" ht="14.5" x14ac:dyDescent="0.35">
      <c r="B22" s="18">
        <v>6</v>
      </c>
      <c r="C22" s="19" t="s">
        <v>27</v>
      </c>
      <c r="D22" s="20" t="s">
        <v>28</v>
      </c>
      <c r="E22" s="21">
        <v>65166</v>
      </c>
      <c r="F22" s="21">
        <v>22217</v>
      </c>
      <c r="G22" s="21">
        <v>17627</v>
      </c>
      <c r="H22" s="21">
        <v>13072</v>
      </c>
      <c r="I22" s="21">
        <v>5863</v>
      </c>
      <c r="J22" s="21">
        <v>1880</v>
      </c>
      <c r="K22" s="21">
        <v>1945</v>
      </c>
      <c r="L22" s="22">
        <v>860</v>
      </c>
      <c r="M22" s="21">
        <v>5005</v>
      </c>
      <c r="N22" s="22">
        <v>17627</v>
      </c>
      <c r="P22" s="2" t="b">
        <f>B22='Est by PSA'!$I$6</f>
        <v>0</v>
      </c>
      <c r="Q22" t="b">
        <f>AND(P22,D22="Y")</f>
        <v>0</v>
      </c>
    </row>
    <row r="23" spans="2:17" ht="14.5" x14ac:dyDescent="0.35">
      <c r="B23" s="18">
        <v>11</v>
      </c>
      <c r="C23" s="19" t="s">
        <v>29</v>
      </c>
      <c r="D23" s="20" t="s">
        <v>30</v>
      </c>
      <c r="E23" s="21">
        <v>5042</v>
      </c>
      <c r="F23" s="21">
        <v>2041</v>
      </c>
      <c r="G23" s="21">
        <v>1578</v>
      </c>
      <c r="H23" s="21">
        <v>1221</v>
      </c>
      <c r="I23" s="21">
        <v>478</v>
      </c>
      <c r="J23" s="21">
        <v>94</v>
      </c>
      <c r="K23" s="21">
        <v>288</v>
      </c>
      <c r="L23" s="22">
        <v>488</v>
      </c>
      <c r="M23" s="21">
        <v>460</v>
      </c>
      <c r="N23" s="22" t="s">
        <v>134</v>
      </c>
      <c r="P23" s="2" t="b">
        <f>B23='Est by PSA'!$I$6</f>
        <v>0</v>
      </c>
      <c r="Q23" t="b">
        <f t="shared" ref="Q23:Q86" si="3">AND(P23,D23="Y")</f>
        <v>0</v>
      </c>
    </row>
    <row r="24" spans="2:17" ht="14.5" x14ac:dyDescent="0.35">
      <c r="B24" s="18">
        <v>8</v>
      </c>
      <c r="C24" s="19" t="s">
        <v>31</v>
      </c>
      <c r="D24" s="20" t="s">
        <v>30</v>
      </c>
      <c r="E24" s="21">
        <v>16627</v>
      </c>
      <c r="F24" s="21">
        <v>5337</v>
      </c>
      <c r="G24" s="21">
        <v>4083</v>
      </c>
      <c r="H24" s="21">
        <v>3044</v>
      </c>
      <c r="I24" s="21">
        <v>1243</v>
      </c>
      <c r="J24" s="21">
        <v>368</v>
      </c>
      <c r="K24" s="21">
        <v>290</v>
      </c>
      <c r="L24" s="22">
        <v>231</v>
      </c>
      <c r="M24" s="21">
        <v>1285</v>
      </c>
      <c r="N24" s="22" t="s">
        <v>134</v>
      </c>
      <c r="P24" s="2" t="b">
        <f>B24='Est by PSA'!$I$6</f>
        <v>0</v>
      </c>
      <c r="Q24" t="b">
        <f t="shared" si="3"/>
        <v>0</v>
      </c>
    </row>
    <row r="25" spans="2:17" ht="14.5" x14ac:dyDescent="0.35">
      <c r="B25" s="18">
        <v>1</v>
      </c>
      <c r="C25" s="19" t="s">
        <v>32</v>
      </c>
      <c r="D25" s="20" t="s">
        <v>30</v>
      </c>
      <c r="E25" s="21">
        <v>53316</v>
      </c>
      <c r="F25" s="21">
        <v>15798</v>
      </c>
      <c r="G25" s="21">
        <v>11927</v>
      </c>
      <c r="H25" s="21">
        <v>8719</v>
      </c>
      <c r="I25" s="21">
        <v>3515</v>
      </c>
      <c r="J25" s="21">
        <v>1031</v>
      </c>
      <c r="K25" s="21">
        <v>880</v>
      </c>
      <c r="L25" s="22">
        <v>1662</v>
      </c>
      <c r="M25" s="21">
        <v>2720</v>
      </c>
      <c r="N25" s="22" t="s">
        <v>134</v>
      </c>
      <c r="P25" s="2" t="b">
        <f>B25='Est by PSA'!$I$6</f>
        <v>0</v>
      </c>
      <c r="Q25" t="b">
        <f t="shared" si="3"/>
        <v>0</v>
      </c>
    </row>
    <row r="26" spans="2:17" ht="14.5" x14ac:dyDescent="0.35">
      <c r="B26" s="18">
        <v>6</v>
      </c>
      <c r="C26" s="19" t="s">
        <v>33</v>
      </c>
      <c r="D26" s="20" t="s">
        <v>28</v>
      </c>
      <c r="E26" s="21">
        <v>6320</v>
      </c>
      <c r="F26" s="21">
        <v>1824</v>
      </c>
      <c r="G26" s="21">
        <v>1418</v>
      </c>
      <c r="H26" s="21">
        <v>1024</v>
      </c>
      <c r="I26" s="21">
        <v>401</v>
      </c>
      <c r="J26" s="21">
        <v>124</v>
      </c>
      <c r="K26" s="21">
        <v>91</v>
      </c>
      <c r="L26" s="22">
        <v>49</v>
      </c>
      <c r="M26" s="21">
        <v>345</v>
      </c>
      <c r="N26" s="22">
        <v>1418</v>
      </c>
      <c r="P26" s="2" t="b">
        <f>B26='Est by PSA'!$I$6</f>
        <v>0</v>
      </c>
      <c r="Q26" t="b">
        <f t="shared" si="3"/>
        <v>0</v>
      </c>
    </row>
    <row r="27" spans="2:17" ht="14.5" x14ac:dyDescent="0.35">
      <c r="B27" s="18">
        <v>3</v>
      </c>
      <c r="C27" s="19" t="s">
        <v>34</v>
      </c>
      <c r="D27" s="20" t="s">
        <v>28</v>
      </c>
      <c r="E27" s="21">
        <v>33027</v>
      </c>
      <c r="F27" s="21">
        <v>12284</v>
      </c>
      <c r="G27" s="21">
        <v>9777</v>
      </c>
      <c r="H27" s="21">
        <v>7488</v>
      </c>
      <c r="I27" s="21">
        <v>3302</v>
      </c>
      <c r="J27" s="21">
        <v>938</v>
      </c>
      <c r="K27" s="21">
        <v>936</v>
      </c>
      <c r="L27" s="22">
        <v>576</v>
      </c>
      <c r="M27" s="21">
        <v>2650</v>
      </c>
      <c r="N27" s="22">
        <v>9777</v>
      </c>
      <c r="P27" s="2" t="b">
        <f>B27='Est by PSA'!$I$6</f>
        <v>0</v>
      </c>
      <c r="Q27" t="b">
        <f t="shared" si="3"/>
        <v>0</v>
      </c>
    </row>
    <row r="28" spans="2:17" ht="14.5" x14ac:dyDescent="0.35">
      <c r="B28" s="18">
        <v>6</v>
      </c>
      <c r="C28" s="19" t="s">
        <v>35</v>
      </c>
      <c r="D28" s="20" t="s">
        <v>30</v>
      </c>
      <c r="E28" s="21">
        <v>4406</v>
      </c>
      <c r="F28" s="21">
        <v>1808</v>
      </c>
      <c r="G28" s="21">
        <v>1493</v>
      </c>
      <c r="H28" s="21">
        <v>1086</v>
      </c>
      <c r="I28" s="21">
        <v>484</v>
      </c>
      <c r="J28" s="21">
        <v>143</v>
      </c>
      <c r="K28" s="21">
        <v>41</v>
      </c>
      <c r="L28" s="22">
        <v>20</v>
      </c>
      <c r="M28" s="21">
        <v>220</v>
      </c>
      <c r="N28" s="22" t="s">
        <v>134</v>
      </c>
      <c r="P28" s="2" t="b">
        <f>B28='Est by PSA'!$I$6</f>
        <v>0</v>
      </c>
      <c r="Q28" t="b">
        <f t="shared" si="3"/>
        <v>0</v>
      </c>
    </row>
    <row r="29" spans="2:17" ht="14.5" x14ac:dyDescent="0.35">
      <c r="B29" s="18">
        <v>1</v>
      </c>
      <c r="C29" s="19" t="s">
        <v>36</v>
      </c>
      <c r="D29" s="20" t="s">
        <v>28</v>
      </c>
      <c r="E29" s="21">
        <v>15621</v>
      </c>
      <c r="F29" s="21">
        <v>5965</v>
      </c>
      <c r="G29" s="21">
        <v>4886</v>
      </c>
      <c r="H29" s="21">
        <v>3749</v>
      </c>
      <c r="I29" s="21">
        <v>1577</v>
      </c>
      <c r="J29" s="21">
        <v>368</v>
      </c>
      <c r="K29" s="21">
        <v>387</v>
      </c>
      <c r="L29" s="22">
        <v>193</v>
      </c>
      <c r="M29" s="21">
        <v>1365</v>
      </c>
      <c r="N29" s="22">
        <v>4886</v>
      </c>
      <c r="P29" s="2" t="b">
        <f>B29='Est by PSA'!$I$6</f>
        <v>0</v>
      </c>
      <c r="Q29" t="b">
        <f t="shared" si="3"/>
        <v>0</v>
      </c>
    </row>
    <row r="30" spans="2:17" ht="14.5" x14ac:dyDescent="0.35">
      <c r="B30" s="18">
        <v>7</v>
      </c>
      <c r="C30" s="19" t="s">
        <v>37</v>
      </c>
      <c r="D30" s="20" t="s">
        <v>28</v>
      </c>
      <c r="E30" s="21">
        <v>12826</v>
      </c>
      <c r="F30" s="21">
        <v>3948</v>
      </c>
      <c r="G30" s="21">
        <v>3141</v>
      </c>
      <c r="H30" s="21">
        <v>2382</v>
      </c>
      <c r="I30" s="21">
        <v>877</v>
      </c>
      <c r="J30" s="21">
        <v>364</v>
      </c>
      <c r="K30" s="21">
        <v>344</v>
      </c>
      <c r="L30" s="22">
        <v>322</v>
      </c>
      <c r="M30" s="21">
        <v>935</v>
      </c>
      <c r="N30" s="22">
        <v>3141</v>
      </c>
      <c r="P30" s="2" t="b">
        <f>B30='Est by PSA'!$I$6</f>
        <v>0</v>
      </c>
      <c r="Q30" t="b">
        <f t="shared" si="3"/>
        <v>0</v>
      </c>
    </row>
    <row r="31" spans="2:17" ht="14.5" x14ac:dyDescent="0.35">
      <c r="B31" s="18">
        <v>5</v>
      </c>
      <c r="C31" s="19" t="s">
        <v>38</v>
      </c>
      <c r="D31" s="20" t="s">
        <v>30</v>
      </c>
      <c r="E31" s="21">
        <v>206098</v>
      </c>
      <c r="F31" s="21">
        <v>48538</v>
      </c>
      <c r="G31" s="21">
        <v>38161</v>
      </c>
      <c r="H31" s="21">
        <v>28065</v>
      </c>
      <c r="I31" s="21">
        <v>11139</v>
      </c>
      <c r="J31" s="21">
        <v>3160</v>
      </c>
      <c r="K31" s="21">
        <v>3259</v>
      </c>
      <c r="L31" s="22">
        <v>7109</v>
      </c>
      <c r="M31" s="21">
        <v>9840</v>
      </c>
      <c r="N31" s="22" t="s">
        <v>134</v>
      </c>
      <c r="P31" s="2" t="b">
        <f>B31='Est by PSA'!$I$6</f>
        <v>0</v>
      </c>
      <c r="Q31" t="b">
        <f t="shared" si="3"/>
        <v>0</v>
      </c>
    </row>
    <row r="32" spans="2:17" ht="14.5" x14ac:dyDescent="0.35">
      <c r="B32" s="18">
        <v>7</v>
      </c>
      <c r="C32" s="19" t="s">
        <v>39</v>
      </c>
      <c r="D32" s="20" t="s">
        <v>28</v>
      </c>
      <c r="E32" s="21">
        <v>33684</v>
      </c>
      <c r="F32" s="21">
        <v>11684</v>
      </c>
      <c r="G32" s="21">
        <v>9181</v>
      </c>
      <c r="H32" s="21">
        <v>6631</v>
      </c>
      <c r="I32" s="21">
        <v>2885</v>
      </c>
      <c r="J32" s="21">
        <v>715</v>
      </c>
      <c r="K32" s="21">
        <v>1078</v>
      </c>
      <c r="L32" s="22">
        <v>292</v>
      </c>
      <c r="M32" s="21">
        <v>2960</v>
      </c>
      <c r="N32" s="22">
        <v>9181</v>
      </c>
      <c r="P32" s="2" t="b">
        <f>B32='Est by PSA'!$I$6</f>
        <v>0</v>
      </c>
      <c r="Q32" t="b">
        <f t="shared" si="3"/>
        <v>0</v>
      </c>
    </row>
    <row r="33" spans="2:17" ht="14.5" x14ac:dyDescent="0.35">
      <c r="B33" s="18">
        <v>5</v>
      </c>
      <c r="C33" s="19" t="s">
        <v>40</v>
      </c>
      <c r="D33" s="20" t="s">
        <v>28</v>
      </c>
      <c r="E33" s="21">
        <v>15328</v>
      </c>
      <c r="F33" s="21">
        <v>5270</v>
      </c>
      <c r="G33" s="21">
        <v>4129</v>
      </c>
      <c r="H33" s="21">
        <v>3018</v>
      </c>
      <c r="I33" s="21">
        <v>1263</v>
      </c>
      <c r="J33" s="21">
        <v>380</v>
      </c>
      <c r="K33" s="21">
        <v>315</v>
      </c>
      <c r="L33" s="22">
        <v>115</v>
      </c>
      <c r="M33" s="21">
        <v>1030</v>
      </c>
      <c r="N33" s="22">
        <v>4129</v>
      </c>
      <c r="P33" s="2" t="b">
        <f>B33='Est by PSA'!$I$6</f>
        <v>0</v>
      </c>
      <c r="Q33" t="b">
        <f t="shared" si="3"/>
        <v>0</v>
      </c>
    </row>
    <row r="34" spans="2:17" ht="14.5" x14ac:dyDescent="0.35">
      <c r="B34" s="18">
        <v>9</v>
      </c>
      <c r="C34" s="19" t="s">
        <v>41</v>
      </c>
      <c r="D34" s="20" t="s">
        <v>28</v>
      </c>
      <c r="E34" s="21">
        <v>13173</v>
      </c>
      <c r="F34" s="21">
        <v>4586</v>
      </c>
      <c r="G34" s="21">
        <v>3710</v>
      </c>
      <c r="H34" s="21">
        <v>2738</v>
      </c>
      <c r="I34" s="21">
        <v>1140</v>
      </c>
      <c r="J34" s="21">
        <v>424</v>
      </c>
      <c r="K34" s="21">
        <v>469</v>
      </c>
      <c r="L34" s="22">
        <v>108</v>
      </c>
      <c r="M34" s="21">
        <v>1065</v>
      </c>
      <c r="N34" s="22">
        <v>3710</v>
      </c>
      <c r="P34" s="2" t="b">
        <f>B34='Est by PSA'!$I$6</f>
        <v>0</v>
      </c>
      <c r="Q34" t="b">
        <f t="shared" si="3"/>
        <v>0</v>
      </c>
    </row>
    <row r="35" spans="2:17" ht="14.5" x14ac:dyDescent="0.35">
      <c r="B35" s="18">
        <v>8</v>
      </c>
      <c r="C35" s="19" t="s">
        <v>42</v>
      </c>
      <c r="D35" s="20" t="s">
        <v>30</v>
      </c>
      <c r="E35" s="21">
        <v>36899</v>
      </c>
      <c r="F35" s="21">
        <v>12273</v>
      </c>
      <c r="G35" s="21">
        <v>9383</v>
      </c>
      <c r="H35" s="21">
        <v>6692</v>
      </c>
      <c r="I35" s="21">
        <v>2761</v>
      </c>
      <c r="J35" s="21">
        <v>812</v>
      </c>
      <c r="K35" s="21">
        <v>756</v>
      </c>
      <c r="L35" s="22">
        <v>354</v>
      </c>
      <c r="M35" s="21">
        <v>2385</v>
      </c>
      <c r="N35" s="22" t="s">
        <v>134</v>
      </c>
      <c r="P35" s="2" t="b">
        <f>B35='Est by PSA'!$I$6</f>
        <v>0</v>
      </c>
      <c r="Q35" t="b">
        <f t="shared" si="3"/>
        <v>0</v>
      </c>
    </row>
    <row r="36" spans="2:17" ht="14.5" x14ac:dyDescent="0.35">
      <c r="B36" s="18">
        <v>5</v>
      </c>
      <c r="C36" s="19" t="s">
        <v>43</v>
      </c>
      <c r="D36" s="20" t="s">
        <v>28</v>
      </c>
      <c r="E36" s="21">
        <v>46689</v>
      </c>
      <c r="F36" s="21">
        <v>14461</v>
      </c>
      <c r="G36" s="21">
        <v>11547</v>
      </c>
      <c r="H36" s="21">
        <v>8444</v>
      </c>
      <c r="I36" s="21">
        <v>3566</v>
      </c>
      <c r="J36" s="21">
        <v>1367</v>
      </c>
      <c r="K36" s="21">
        <v>1145</v>
      </c>
      <c r="L36" s="22">
        <v>517</v>
      </c>
      <c r="M36" s="21">
        <v>3150</v>
      </c>
      <c r="N36" s="22">
        <v>11547</v>
      </c>
      <c r="P36" s="2" t="b">
        <f>B36='Est by PSA'!$I$6</f>
        <v>0</v>
      </c>
      <c r="Q36" t="b">
        <f t="shared" si="3"/>
        <v>0</v>
      </c>
    </row>
    <row r="37" spans="2:17" ht="14.5" x14ac:dyDescent="0.35">
      <c r="B37" s="23" t="s">
        <v>282</v>
      </c>
      <c r="C37" s="24" t="s">
        <v>44</v>
      </c>
      <c r="D37" s="25" t="s">
        <v>30</v>
      </c>
      <c r="E37" s="26">
        <v>5185812</v>
      </c>
      <c r="F37" s="26">
        <v>1443548</v>
      </c>
      <c r="G37" s="26">
        <v>1124370</v>
      </c>
      <c r="H37" s="26">
        <v>806307</v>
      </c>
      <c r="I37" s="26">
        <v>329168</v>
      </c>
      <c r="J37" s="26">
        <v>101627</v>
      </c>
      <c r="K37" s="26">
        <v>141961</v>
      </c>
      <c r="L37" s="27">
        <v>546967</v>
      </c>
      <c r="M37" s="26">
        <v>304705</v>
      </c>
      <c r="N37" s="28" t="s">
        <v>134</v>
      </c>
      <c r="P37" s="2" t="b">
        <f>B37='Est by PSA'!$I$6</f>
        <v>0</v>
      </c>
      <c r="Q37" t="b">
        <f t="shared" si="3"/>
        <v>0</v>
      </c>
    </row>
    <row r="38" spans="2:17" ht="14.5" x14ac:dyDescent="0.35">
      <c r="B38" s="18">
        <v>10</v>
      </c>
      <c r="C38" s="19" t="s">
        <v>45</v>
      </c>
      <c r="D38" s="20" t="s">
        <v>28</v>
      </c>
      <c r="E38" s="21">
        <v>18588</v>
      </c>
      <c r="F38" s="21">
        <v>6261</v>
      </c>
      <c r="G38" s="21">
        <v>4929</v>
      </c>
      <c r="H38" s="21">
        <v>3625</v>
      </c>
      <c r="I38" s="21">
        <v>1495</v>
      </c>
      <c r="J38" s="21">
        <v>408</v>
      </c>
      <c r="K38" s="21">
        <v>468</v>
      </c>
      <c r="L38" s="22">
        <v>164</v>
      </c>
      <c r="M38" s="21">
        <v>1415</v>
      </c>
      <c r="N38" s="22">
        <v>4929</v>
      </c>
      <c r="P38" s="2" t="b">
        <f>B38='Est by PSA'!$I$6</f>
        <v>0</v>
      </c>
      <c r="Q38" t="b">
        <f t="shared" si="3"/>
        <v>0</v>
      </c>
    </row>
    <row r="39" spans="2:17" ht="14.5" x14ac:dyDescent="0.35">
      <c r="B39" s="18">
        <v>5</v>
      </c>
      <c r="C39" s="19" t="s">
        <v>46</v>
      </c>
      <c r="D39" s="20" t="s">
        <v>28</v>
      </c>
      <c r="E39" s="21">
        <v>10378</v>
      </c>
      <c r="F39" s="21">
        <v>3613</v>
      </c>
      <c r="G39" s="21">
        <v>2933</v>
      </c>
      <c r="H39" s="21">
        <v>2108</v>
      </c>
      <c r="I39" s="21">
        <v>857</v>
      </c>
      <c r="J39" s="21">
        <v>344</v>
      </c>
      <c r="K39" s="21">
        <v>292</v>
      </c>
      <c r="L39" s="22">
        <v>88</v>
      </c>
      <c r="M39" s="21">
        <v>715</v>
      </c>
      <c r="N39" s="22">
        <v>2933</v>
      </c>
      <c r="P39" s="2" t="b">
        <f>B39='Est by PSA'!$I$6</f>
        <v>0</v>
      </c>
      <c r="Q39" t="b">
        <f t="shared" si="3"/>
        <v>0</v>
      </c>
    </row>
    <row r="40" spans="2:17" ht="14.5" x14ac:dyDescent="0.35">
      <c r="B40" s="18">
        <v>5</v>
      </c>
      <c r="C40" s="19" t="s">
        <v>47</v>
      </c>
      <c r="D40" s="20" t="s">
        <v>28</v>
      </c>
      <c r="E40" s="21">
        <v>15461</v>
      </c>
      <c r="F40" s="21">
        <v>5513</v>
      </c>
      <c r="G40" s="21">
        <v>4204</v>
      </c>
      <c r="H40" s="21">
        <v>3097</v>
      </c>
      <c r="I40" s="21">
        <v>1305</v>
      </c>
      <c r="J40" s="21">
        <v>359</v>
      </c>
      <c r="K40" s="21">
        <v>212</v>
      </c>
      <c r="L40" s="22">
        <v>142</v>
      </c>
      <c r="M40" s="21">
        <v>1220</v>
      </c>
      <c r="N40" s="22">
        <v>4204</v>
      </c>
      <c r="P40" s="2" t="b">
        <f>B40='Est by PSA'!$I$6</f>
        <v>0</v>
      </c>
      <c r="Q40" t="b">
        <f t="shared" si="3"/>
        <v>0</v>
      </c>
    </row>
    <row r="41" spans="2:17" ht="14.5" x14ac:dyDescent="0.35">
      <c r="B41" s="18">
        <v>1</v>
      </c>
      <c r="C41" s="19" t="s">
        <v>48</v>
      </c>
      <c r="D41" s="20" t="s">
        <v>30</v>
      </c>
      <c r="E41" s="21">
        <v>100512</v>
      </c>
      <c r="F41" s="21">
        <v>24631</v>
      </c>
      <c r="G41" s="21">
        <v>18695</v>
      </c>
      <c r="H41" s="21">
        <v>13696</v>
      </c>
      <c r="I41" s="21">
        <v>5504</v>
      </c>
      <c r="J41" s="21">
        <v>1678</v>
      </c>
      <c r="K41" s="21">
        <v>1553</v>
      </c>
      <c r="L41" s="22">
        <v>2026</v>
      </c>
      <c r="M41" s="21">
        <v>4215</v>
      </c>
      <c r="N41" s="22" t="s">
        <v>134</v>
      </c>
      <c r="P41" s="2" t="b">
        <f>B41='Est by PSA'!$I$6</f>
        <v>0</v>
      </c>
      <c r="Q41" t="b">
        <f t="shared" si="3"/>
        <v>0</v>
      </c>
    </row>
    <row r="42" spans="2:17" ht="14.5" x14ac:dyDescent="0.35">
      <c r="B42" s="18">
        <v>5</v>
      </c>
      <c r="C42" s="19" t="s">
        <v>49</v>
      </c>
      <c r="D42" s="20" t="s">
        <v>28</v>
      </c>
      <c r="E42" s="21">
        <v>19686</v>
      </c>
      <c r="F42" s="21">
        <v>6185</v>
      </c>
      <c r="G42" s="21">
        <v>4902</v>
      </c>
      <c r="H42" s="21">
        <v>3643</v>
      </c>
      <c r="I42" s="21">
        <v>1549</v>
      </c>
      <c r="J42" s="21">
        <v>540</v>
      </c>
      <c r="K42" s="21">
        <v>392</v>
      </c>
      <c r="L42" s="22">
        <v>256</v>
      </c>
      <c r="M42" s="21">
        <v>1265</v>
      </c>
      <c r="N42" s="22">
        <v>4902</v>
      </c>
      <c r="P42" s="2" t="b">
        <f>B42='Est by PSA'!$I$6</f>
        <v>0</v>
      </c>
      <c r="Q42" t="b">
        <f t="shared" si="3"/>
        <v>0</v>
      </c>
    </row>
    <row r="43" spans="2:17" ht="14.5" x14ac:dyDescent="0.35">
      <c r="B43" s="18">
        <v>2</v>
      </c>
      <c r="C43" s="19" t="s">
        <v>50</v>
      </c>
      <c r="D43" s="20" t="s">
        <v>30</v>
      </c>
      <c r="E43" s="21">
        <v>927263</v>
      </c>
      <c r="F43" s="21">
        <v>283160</v>
      </c>
      <c r="G43" s="21">
        <v>217846</v>
      </c>
      <c r="H43" s="21">
        <v>156135</v>
      </c>
      <c r="I43" s="21">
        <v>62432</v>
      </c>
      <c r="J43" s="21">
        <v>17529</v>
      </c>
      <c r="K43" s="21">
        <v>13401</v>
      </c>
      <c r="L43" s="22">
        <v>50750</v>
      </c>
      <c r="M43" s="21">
        <v>44710</v>
      </c>
      <c r="N43" s="22" t="s">
        <v>134</v>
      </c>
      <c r="P43" s="2" t="b">
        <f>B43='Est by PSA'!$I$6</f>
        <v>1</v>
      </c>
      <c r="Q43" t="b">
        <f t="shared" si="3"/>
        <v>0</v>
      </c>
    </row>
    <row r="44" spans="2:17" ht="14.5" x14ac:dyDescent="0.35">
      <c r="B44" s="18">
        <v>5</v>
      </c>
      <c r="C44" s="19" t="s">
        <v>51</v>
      </c>
      <c r="D44" s="20" t="s">
        <v>28</v>
      </c>
      <c r="E44" s="21">
        <v>16637</v>
      </c>
      <c r="F44" s="21">
        <v>6459</v>
      </c>
      <c r="G44" s="21">
        <v>5348</v>
      </c>
      <c r="H44" s="21">
        <v>3985</v>
      </c>
      <c r="I44" s="21">
        <v>1759</v>
      </c>
      <c r="J44" s="21">
        <v>497</v>
      </c>
      <c r="K44" s="21">
        <v>576</v>
      </c>
      <c r="L44" s="22">
        <v>118</v>
      </c>
      <c r="M44" s="21">
        <v>1355</v>
      </c>
      <c r="N44" s="22">
        <v>5348</v>
      </c>
      <c r="P44" s="2" t="b">
        <f>B44='Est by PSA'!$I$6</f>
        <v>0</v>
      </c>
      <c r="Q44" t="b">
        <f t="shared" si="3"/>
        <v>0</v>
      </c>
    </row>
    <row r="45" spans="2:17" ht="14.5" x14ac:dyDescent="0.35">
      <c r="B45" s="18">
        <v>10</v>
      </c>
      <c r="C45" s="19" t="s">
        <v>52</v>
      </c>
      <c r="D45" s="20" t="s">
        <v>28</v>
      </c>
      <c r="E45" s="21">
        <v>6118</v>
      </c>
      <c r="F45" s="21">
        <v>2229</v>
      </c>
      <c r="G45" s="21">
        <v>1841</v>
      </c>
      <c r="H45" s="21">
        <v>1355</v>
      </c>
      <c r="I45" s="21">
        <v>573</v>
      </c>
      <c r="J45" s="21">
        <v>178</v>
      </c>
      <c r="K45" s="21">
        <v>241</v>
      </c>
      <c r="L45" s="22">
        <v>47</v>
      </c>
      <c r="M45" s="21">
        <v>440</v>
      </c>
      <c r="N45" s="22">
        <v>1841</v>
      </c>
      <c r="P45" s="2" t="b">
        <f>B45='Est by PSA'!$I$6</f>
        <v>0</v>
      </c>
      <c r="Q45" t="b">
        <f t="shared" si="3"/>
        <v>0</v>
      </c>
    </row>
    <row r="46" spans="2:17" ht="14.5" x14ac:dyDescent="0.35">
      <c r="B46" s="18">
        <v>9</v>
      </c>
      <c r="C46" s="19" t="s">
        <v>53</v>
      </c>
      <c r="D46" s="20" t="s">
        <v>28</v>
      </c>
      <c r="E46" s="21">
        <v>34505</v>
      </c>
      <c r="F46" s="21">
        <v>11223</v>
      </c>
      <c r="G46" s="21">
        <v>9021</v>
      </c>
      <c r="H46" s="21">
        <v>6331</v>
      </c>
      <c r="I46" s="21">
        <v>2646</v>
      </c>
      <c r="J46" s="21">
        <v>888</v>
      </c>
      <c r="K46" s="21">
        <v>799</v>
      </c>
      <c r="L46" s="22">
        <v>200</v>
      </c>
      <c r="M46" s="21">
        <v>2120</v>
      </c>
      <c r="N46" s="22">
        <v>9021</v>
      </c>
      <c r="P46" s="2" t="b">
        <f>B46='Est by PSA'!$I$6</f>
        <v>0</v>
      </c>
      <c r="Q46" t="b">
        <f t="shared" si="3"/>
        <v>0</v>
      </c>
    </row>
    <row r="47" spans="2:17" ht="14.5" x14ac:dyDescent="0.35">
      <c r="B47" s="18">
        <v>9</v>
      </c>
      <c r="C47" s="19" t="s">
        <v>54</v>
      </c>
      <c r="D47" s="20" t="s">
        <v>28</v>
      </c>
      <c r="E47" s="21">
        <v>21380</v>
      </c>
      <c r="F47" s="21">
        <v>6999</v>
      </c>
      <c r="G47" s="21">
        <v>5627</v>
      </c>
      <c r="H47" s="21">
        <v>4109</v>
      </c>
      <c r="I47" s="21">
        <v>1787</v>
      </c>
      <c r="J47" s="21">
        <v>497</v>
      </c>
      <c r="K47" s="21">
        <v>653</v>
      </c>
      <c r="L47" s="22">
        <v>133</v>
      </c>
      <c r="M47" s="21">
        <v>1445</v>
      </c>
      <c r="N47" s="22">
        <v>5627</v>
      </c>
      <c r="P47" s="2" t="b">
        <f>B47='Est by PSA'!$I$6</f>
        <v>0</v>
      </c>
      <c r="Q47" t="b">
        <f t="shared" si="3"/>
        <v>0</v>
      </c>
    </row>
    <row r="48" spans="2:17" ht="14.5" x14ac:dyDescent="0.35">
      <c r="B48" s="18">
        <v>5</v>
      </c>
      <c r="C48" s="19" t="s">
        <v>55</v>
      </c>
      <c r="D48" s="20" t="s">
        <v>28</v>
      </c>
      <c r="E48" s="21">
        <v>13396</v>
      </c>
      <c r="F48" s="21">
        <v>4520</v>
      </c>
      <c r="G48" s="21">
        <v>3607</v>
      </c>
      <c r="H48" s="21">
        <v>2584</v>
      </c>
      <c r="I48" s="21">
        <v>1130</v>
      </c>
      <c r="J48" s="21">
        <v>340</v>
      </c>
      <c r="K48" s="21">
        <v>279</v>
      </c>
      <c r="L48" s="22">
        <v>120</v>
      </c>
      <c r="M48" s="21">
        <v>1105</v>
      </c>
      <c r="N48" s="22">
        <v>3607</v>
      </c>
      <c r="P48" s="2" t="b">
        <f>B48='Est by PSA'!$I$6</f>
        <v>0</v>
      </c>
      <c r="Q48" t="b">
        <f t="shared" si="3"/>
        <v>0</v>
      </c>
    </row>
    <row r="49" spans="2:17" ht="14.5" x14ac:dyDescent="0.35">
      <c r="B49" s="18">
        <v>11</v>
      </c>
      <c r="C49" s="19" t="s">
        <v>56</v>
      </c>
      <c r="D49" s="20" t="s">
        <v>28</v>
      </c>
      <c r="E49" s="21">
        <v>37541</v>
      </c>
      <c r="F49" s="21">
        <v>13016</v>
      </c>
      <c r="G49" s="21">
        <v>10222</v>
      </c>
      <c r="H49" s="21">
        <v>7799</v>
      </c>
      <c r="I49" s="21">
        <v>3277</v>
      </c>
      <c r="J49" s="21">
        <v>831</v>
      </c>
      <c r="K49" s="21">
        <v>1418</v>
      </c>
      <c r="L49" s="22">
        <v>302</v>
      </c>
      <c r="M49" s="21">
        <v>3365</v>
      </c>
      <c r="N49" s="22">
        <v>10222</v>
      </c>
      <c r="P49" s="2" t="b">
        <f>B49='Est by PSA'!$I$6</f>
        <v>0</v>
      </c>
      <c r="Q49" t="b">
        <f t="shared" si="3"/>
        <v>0</v>
      </c>
    </row>
    <row r="50" spans="2:17" ht="14.5" x14ac:dyDescent="0.35">
      <c r="B50" s="18">
        <v>4</v>
      </c>
      <c r="C50" s="19" t="s">
        <v>57</v>
      </c>
      <c r="D50" s="20" t="s">
        <v>30</v>
      </c>
      <c r="E50" s="21">
        <v>33259</v>
      </c>
      <c r="F50" s="21">
        <v>11747</v>
      </c>
      <c r="G50" s="21">
        <v>9426</v>
      </c>
      <c r="H50" s="21">
        <v>7011</v>
      </c>
      <c r="I50" s="21">
        <v>2855</v>
      </c>
      <c r="J50" s="21">
        <v>730</v>
      </c>
      <c r="K50" s="21">
        <v>747</v>
      </c>
      <c r="L50" s="22">
        <v>244</v>
      </c>
      <c r="M50" s="21">
        <v>2585</v>
      </c>
      <c r="N50" s="22" t="s">
        <v>134</v>
      </c>
      <c r="P50" s="2" t="b">
        <f>B50='Est by PSA'!$I$6</f>
        <v>0</v>
      </c>
      <c r="Q50" t="b">
        <f t="shared" si="3"/>
        <v>0</v>
      </c>
    </row>
    <row r="51" spans="2:17" ht="14.5" x14ac:dyDescent="0.35">
      <c r="B51" s="18">
        <v>11</v>
      </c>
      <c r="C51" s="19" t="s">
        <v>58</v>
      </c>
      <c r="D51" s="20" t="s">
        <v>28</v>
      </c>
      <c r="E51" s="21">
        <v>4857</v>
      </c>
      <c r="F51" s="21">
        <v>1948</v>
      </c>
      <c r="G51" s="21">
        <v>1613</v>
      </c>
      <c r="H51" s="21">
        <v>1246</v>
      </c>
      <c r="I51" s="21">
        <v>579</v>
      </c>
      <c r="J51" s="21">
        <v>175</v>
      </c>
      <c r="K51" s="21">
        <v>257</v>
      </c>
      <c r="L51" s="22">
        <v>50</v>
      </c>
      <c r="M51" s="21">
        <v>500</v>
      </c>
      <c r="N51" s="22">
        <v>1613</v>
      </c>
      <c r="P51" s="2" t="b">
        <f>B51='Est by PSA'!$I$6</f>
        <v>0</v>
      </c>
      <c r="Q51" t="b">
        <f t="shared" si="3"/>
        <v>0</v>
      </c>
    </row>
    <row r="52" spans="2:17" ht="14.5" x14ac:dyDescent="0.35">
      <c r="B52" s="18">
        <v>7</v>
      </c>
      <c r="C52" s="19" t="s">
        <v>59</v>
      </c>
      <c r="D52" s="20" t="s">
        <v>28</v>
      </c>
      <c r="E52" s="21">
        <v>11837</v>
      </c>
      <c r="F52" s="21">
        <v>4264</v>
      </c>
      <c r="G52" s="21">
        <v>3358</v>
      </c>
      <c r="H52" s="21">
        <v>2410</v>
      </c>
      <c r="I52" s="21">
        <v>1006</v>
      </c>
      <c r="J52" s="21">
        <v>219</v>
      </c>
      <c r="K52" s="21">
        <v>264</v>
      </c>
      <c r="L52" s="22">
        <v>76</v>
      </c>
      <c r="M52" s="21">
        <v>890</v>
      </c>
      <c r="N52" s="22">
        <v>3358</v>
      </c>
      <c r="P52" s="2" t="b">
        <f>B52='Est by PSA'!$I$6</f>
        <v>0</v>
      </c>
      <c r="Q52" t="b">
        <f t="shared" si="3"/>
        <v>0</v>
      </c>
    </row>
    <row r="53" spans="2:17" ht="14.5" x14ac:dyDescent="0.35">
      <c r="B53" s="18">
        <v>2</v>
      </c>
      <c r="C53" s="19" t="s">
        <v>60</v>
      </c>
      <c r="D53" s="20" t="s">
        <v>30</v>
      </c>
      <c r="E53" s="21">
        <v>52920</v>
      </c>
      <c r="F53" s="21">
        <v>14662</v>
      </c>
      <c r="G53" s="21">
        <v>10985</v>
      </c>
      <c r="H53" s="21">
        <v>7727</v>
      </c>
      <c r="I53" s="21">
        <v>2999</v>
      </c>
      <c r="J53" s="21">
        <v>997</v>
      </c>
      <c r="K53" s="21">
        <v>534</v>
      </c>
      <c r="L53" s="22">
        <v>789</v>
      </c>
      <c r="M53" s="21">
        <v>2655</v>
      </c>
      <c r="N53" s="22" t="s">
        <v>134</v>
      </c>
      <c r="P53" s="2" t="b">
        <f>B53='Est by PSA'!$I$6</f>
        <v>1</v>
      </c>
      <c r="Q53" t="b">
        <f t="shared" si="3"/>
        <v>0</v>
      </c>
    </row>
    <row r="54" spans="2:17" ht="14.5" x14ac:dyDescent="0.35">
      <c r="B54" s="18">
        <v>10</v>
      </c>
      <c r="C54" s="19" t="s">
        <v>61</v>
      </c>
      <c r="D54" s="20" t="s">
        <v>28</v>
      </c>
      <c r="E54" s="21">
        <v>7972</v>
      </c>
      <c r="F54" s="21">
        <v>2869</v>
      </c>
      <c r="G54" s="21">
        <v>2321</v>
      </c>
      <c r="H54" s="21">
        <v>1767</v>
      </c>
      <c r="I54" s="21">
        <v>812</v>
      </c>
      <c r="J54" s="21">
        <v>279</v>
      </c>
      <c r="K54" s="21">
        <v>234</v>
      </c>
      <c r="L54" s="22">
        <v>79</v>
      </c>
      <c r="M54" s="21">
        <v>600</v>
      </c>
      <c r="N54" s="22">
        <v>2321</v>
      </c>
      <c r="P54" s="2" t="b">
        <f>B54='Est by PSA'!$I$6</f>
        <v>0</v>
      </c>
      <c r="Q54" t="b">
        <f t="shared" si="3"/>
        <v>0</v>
      </c>
    </row>
    <row r="55" spans="2:17" ht="14.5" x14ac:dyDescent="0.35">
      <c r="B55" s="18">
        <v>6</v>
      </c>
      <c r="C55" s="19" t="s">
        <v>62</v>
      </c>
      <c r="D55" s="20" t="s">
        <v>28</v>
      </c>
      <c r="E55" s="21">
        <v>17434</v>
      </c>
      <c r="F55" s="21">
        <v>6901</v>
      </c>
      <c r="G55" s="21">
        <v>5699</v>
      </c>
      <c r="H55" s="21">
        <v>4167</v>
      </c>
      <c r="I55" s="21">
        <v>1786</v>
      </c>
      <c r="J55" s="21">
        <v>528</v>
      </c>
      <c r="K55" s="21">
        <v>582</v>
      </c>
      <c r="L55" s="22">
        <v>141</v>
      </c>
      <c r="M55" s="21">
        <v>1530</v>
      </c>
      <c r="N55" s="22">
        <v>5699</v>
      </c>
      <c r="P55" s="2" t="b">
        <f>B55='Est by PSA'!$I$6</f>
        <v>0</v>
      </c>
      <c r="Q55" t="b">
        <f t="shared" si="3"/>
        <v>0</v>
      </c>
    </row>
    <row r="56" spans="2:17" ht="14.5" x14ac:dyDescent="0.35">
      <c r="B56" s="18">
        <v>11</v>
      </c>
      <c r="C56" s="19" t="s">
        <v>63</v>
      </c>
      <c r="D56" s="20" t="s">
        <v>28</v>
      </c>
      <c r="E56" s="21">
        <v>3623</v>
      </c>
      <c r="F56" s="21">
        <v>1812</v>
      </c>
      <c r="G56" s="21">
        <v>1472</v>
      </c>
      <c r="H56" s="21">
        <v>1152</v>
      </c>
      <c r="I56" s="21">
        <v>524</v>
      </c>
      <c r="J56" s="21">
        <v>141</v>
      </c>
      <c r="K56" s="21">
        <v>102</v>
      </c>
      <c r="L56" s="22">
        <v>53</v>
      </c>
      <c r="M56" s="21">
        <v>370</v>
      </c>
      <c r="N56" s="22">
        <v>1472</v>
      </c>
      <c r="P56" s="2" t="b">
        <f>B56='Est by PSA'!$I$6</f>
        <v>0</v>
      </c>
      <c r="Q56" t="b">
        <f t="shared" si="3"/>
        <v>0</v>
      </c>
    </row>
    <row r="57" spans="2:17" ht="14.5" x14ac:dyDescent="0.35">
      <c r="B57" s="18">
        <v>3</v>
      </c>
      <c r="C57" s="19" t="s">
        <v>64</v>
      </c>
      <c r="D57" s="20" t="s">
        <v>28</v>
      </c>
      <c r="E57" s="21">
        <v>6284</v>
      </c>
      <c r="F57" s="21">
        <v>2741</v>
      </c>
      <c r="G57" s="21">
        <v>2284</v>
      </c>
      <c r="H57" s="21">
        <v>1678</v>
      </c>
      <c r="I57" s="21">
        <v>761</v>
      </c>
      <c r="J57" s="21">
        <v>327</v>
      </c>
      <c r="K57" s="21">
        <v>144</v>
      </c>
      <c r="L57" s="22">
        <v>60</v>
      </c>
      <c r="M57" s="21">
        <v>460</v>
      </c>
      <c r="N57" s="22">
        <v>2284</v>
      </c>
      <c r="P57" s="2" t="b">
        <f>B57='Est by PSA'!$I$6</f>
        <v>0</v>
      </c>
      <c r="Q57" t="b">
        <f t="shared" si="3"/>
        <v>0</v>
      </c>
    </row>
    <row r="58" spans="2:17" ht="14.5" x14ac:dyDescent="0.35">
      <c r="B58" s="18">
        <v>3</v>
      </c>
      <c r="C58" s="19" t="s">
        <v>65</v>
      </c>
      <c r="D58" s="20" t="s">
        <v>30</v>
      </c>
      <c r="E58" s="21">
        <v>48948</v>
      </c>
      <c r="F58" s="21">
        <v>17319</v>
      </c>
      <c r="G58" s="21">
        <v>13902</v>
      </c>
      <c r="H58" s="21">
        <v>10364</v>
      </c>
      <c r="I58" s="21">
        <v>4346</v>
      </c>
      <c r="J58" s="21">
        <v>1379</v>
      </c>
      <c r="K58" s="21">
        <v>1113</v>
      </c>
      <c r="L58" s="22">
        <v>626</v>
      </c>
      <c r="M58" s="21">
        <v>3610</v>
      </c>
      <c r="N58" s="22" t="s">
        <v>134</v>
      </c>
      <c r="P58" s="2" t="b">
        <f>B58='Est by PSA'!$I$6</f>
        <v>0</v>
      </c>
      <c r="Q58" t="b">
        <f t="shared" si="3"/>
        <v>0</v>
      </c>
    </row>
    <row r="59" spans="2:17" ht="14.5" x14ac:dyDescent="0.35">
      <c r="B59" s="18">
        <v>5</v>
      </c>
      <c r="C59" s="19" t="s">
        <v>66</v>
      </c>
      <c r="D59" s="20" t="s">
        <v>28</v>
      </c>
      <c r="E59" s="21">
        <v>26746</v>
      </c>
      <c r="F59" s="21">
        <v>10002</v>
      </c>
      <c r="G59" s="21">
        <v>8273</v>
      </c>
      <c r="H59" s="21">
        <v>5939</v>
      </c>
      <c r="I59" s="21">
        <v>2587</v>
      </c>
      <c r="J59" s="21">
        <v>694</v>
      </c>
      <c r="K59" s="21">
        <v>921</v>
      </c>
      <c r="L59" s="22">
        <v>394</v>
      </c>
      <c r="M59" s="21">
        <v>2030</v>
      </c>
      <c r="N59" s="22">
        <v>8273</v>
      </c>
      <c r="P59" s="2" t="b">
        <f>B59='Est by PSA'!$I$6</f>
        <v>0</v>
      </c>
      <c r="Q59" t="b">
        <f t="shared" si="3"/>
        <v>0</v>
      </c>
    </row>
    <row r="60" spans="2:17" ht="14.5" x14ac:dyDescent="0.35">
      <c r="B60" s="18">
        <v>11</v>
      </c>
      <c r="C60" s="19" t="s">
        <v>67</v>
      </c>
      <c r="D60" s="20" t="s">
        <v>30</v>
      </c>
      <c r="E60" s="21">
        <v>52706</v>
      </c>
      <c r="F60" s="21">
        <v>14418</v>
      </c>
      <c r="G60" s="21">
        <v>11578</v>
      </c>
      <c r="H60" s="21">
        <v>8577</v>
      </c>
      <c r="I60" s="21">
        <v>3351</v>
      </c>
      <c r="J60" s="21">
        <v>1085</v>
      </c>
      <c r="K60" s="21">
        <v>1364</v>
      </c>
      <c r="L60" s="22">
        <v>1740</v>
      </c>
      <c r="M60" s="21">
        <v>3065</v>
      </c>
      <c r="N60" s="22" t="s">
        <v>134</v>
      </c>
      <c r="P60" s="2" t="b">
        <f>B60='Est by PSA'!$I$6</f>
        <v>0</v>
      </c>
      <c r="Q60" t="b">
        <f t="shared" si="3"/>
        <v>0</v>
      </c>
    </row>
    <row r="61" spans="2:17" ht="14.5" x14ac:dyDescent="0.35">
      <c r="B61" s="18">
        <v>10</v>
      </c>
      <c r="C61" s="19" t="s">
        <v>68</v>
      </c>
      <c r="D61" s="20" t="s">
        <v>28</v>
      </c>
      <c r="E61" s="21">
        <v>9233</v>
      </c>
      <c r="F61" s="21">
        <v>3354</v>
      </c>
      <c r="G61" s="21">
        <v>2753</v>
      </c>
      <c r="H61" s="21">
        <v>1892</v>
      </c>
      <c r="I61" s="21">
        <v>793</v>
      </c>
      <c r="J61" s="21">
        <v>311</v>
      </c>
      <c r="K61" s="21">
        <v>255</v>
      </c>
      <c r="L61" s="22">
        <v>47</v>
      </c>
      <c r="M61" s="21">
        <v>530</v>
      </c>
      <c r="N61" s="22">
        <v>2753</v>
      </c>
      <c r="P61" s="2" t="b">
        <f>B61='Est by PSA'!$I$6</f>
        <v>0</v>
      </c>
      <c r="Q61" t="b">
        <f t="shared" si="3"/>
        <v>0</v>
      </c>
    </row>
    <row r="62" spans="2:17" ht="14.5" x14ac:dyDescent="0.35">
      <c r="B62" s="18">
        <v>9</v>
      </c>
      <c r="C62" s="19" t="s">
        <v>69</v>
      </c>
      <c r="D62" s="20" t="s">
        <v>28</v>
      </c>
      <c r="E62" s="21">
        <v>36808</v>
      </c>
      <c r="F62" s="21">
        <v>12234</v>
      </c>
      <c r="G62" s="21">
        <v>9731</v>
      </c>
      <c r="H62" s="21">
        <v>7261</v>
      </c>
      <c r="I62" s="21">
        <v>2979</v>
      </c>
      <c r="J62" s="21">
        <v>752</v>
      </c>
      <c r="K62" s="21">
        <v>806</v>
      </c>
      <c r="L62" s="22">
        <v>668</v>
      </c>
      <c r="M62" s="21">
        <v>2350</v>
      </c>
      <c r="N62" s="22">
        <v>9731</v>
      </c>
      <c r="P62" s="2" t="b">
        <f>B62='Est by PSA'!$I$6</f>
        <v>0</v>
      </c>
      <c r="Q62" t="b">
        <f t="shared" si="3"/>
        <v>0</v>
      </c>
    </row>
    <row r="63" spans="2:17" ht="14.5" x14ac:dyDescent="0.35">
      <c r="B63" s="18">
        <v>7</v>
      </c>
      <c r="C63" s="19" t="s">
        <v>70</v>
      </c>
      <c r="D63" s="20" t="s">
        <v>30</v>
      </c>
      <c r="E63" s="21">
        <v>21336</v>
      </c>
      <c r="F63" s="21">
        <v>7602</v>
      </c>
      <c r="G63" s="21">
        <v>6029</v>
      </c>
      <c r="H63" s="21">
        <v>4289</v>
      </c>
      <c r="I63" s="21">
        <v>1786</v>
      </c>
      <c r="J63" s="21">
        <v>471</v>
      </c>
      <c r="K63" s="21">
        <v>550</v>
      </c>
      <c r="L63" s="22">
        <v>218</v>
      </c>
      <c r="M63" s="21">
        <v>1525</v>
      </c>
      <c r="N63" s="22" t="s">
        <v>134</v>
      </c>
      <c r="P63" s="2" t="b">
        <f>B63='Est by PSA'!$I$6</f>
        <v>0</v>
      </c>
      <c r="Q63" t="b">
        <f t="shared" si="3"/>
        <v>0</v>
      </c>
    </row>
    <row r="64" spans="2:17" ht="14.5" x14ac:dyDescent="0.35">
      <c r="B64" s="18">
        <v>1</v>
      </c>
      <c r="C64" s="19" t="s">
        <v>71</v>
      </c>
      <c r="D64" s="20" t="s">
        <v>28</v>
      </c>
      <c r="E64" s="21">
        <v>21918</v>
      </c>
      <c r="F64" s="21">
        <v>9870</v>
      </c>
      <c r="G64" s="21">
        <v>8208</v>
      </c>
      <c r="H64" s="21">
        <v>6385</v>
      </c>
      <c r="I64" s="21">
        <v>2696</v>
      </c>
      <c r="J64" s="21">
        <v>690</v>
      </c>
      <c r="K64" s="21">
        <v>434</v>
      </c>
      <c r="L64" s="22">
        <v>259</v>
      </c>
      <c r="M64" s="21">
        <v>1960</v>
      </c>
      <c r="N64" s="22">
        <v>8208</v>
      </c>
      <c r="P64" s="2" t="b">
        <f>B64='Est by PSA'!$I$6</f>
        <v>0</v>
      </c>
      <c r="Q64" t="b">
        <f t="shared" si="3"/>
        <v>0</v>
      </c>
    </row>
    <row r="65" spans="2:17" ht="14.5" x14ac:dyDescent="0.35">
      <c r="B65" s="18">
        <v>11</v>
      </c>
      <c r="C65" s="19" t="s">
        <v>72</v>
      </c>
      <c r="D65" s="20" t="s">
        <v>30</v>
      </c>
      <c r="E65" s="21">
        <v>13350</v>
      </c>
      <c r="F65" s="21">
        <v>4689</v>
      </c>
      <c r="G65" s="21">
        <v>3628</v>
      </c>
      <c r="H65" s="21">
        <v>2725</v>
      </c>
      <c r="I65" s="21">
        <v>1159</v>
      </c>
      <c r="J65" s="21">
        <v>389</v>
      </c>
      <c r="K65" s="21">
        <v>343</v>
      </c>
      <c r="L65" s="22">
        <v>157</v>
      </c>
      <c r="M65" s="21">
        <v>795</v>
      </c>
      <c r="N65" s="22" t="s">
        <v>134</v>
      </c>
      <c r="P65" s="2" t="b">
        <f>B65='Est by PSA'!$I$6</f>
        <v>0</v>
      </c>
      <c r="Q65" t="b">
        <f t="shared" si="3"/>
        <v>0</v>
      </c>
    </row>
    <row r="66" spans="2:17" ht="14.5" x14ac:dyDescent="0.35">
      <c r="B66" s="18">
        <v>2</v>
      </c>
      <c r="C66" s="19" t="s">
        <v>73</v>
      </c>
      <c r="D66" s="20" t="s">
        <v>30</v>
      </c>
      <c r="E66" s="21">
        <v>516097</v>
      </c>
      <c r="F66" s="21">
        <v>143974</v>
      </c>
      <c r="G66" s="21">
        <v>108858</v>
      </c>
      <c r="H66" s="21">
        <v>77378</v>
      </c>
      <c r="I66" s="21">
        <v>30544</v>
      </c>
      <c r="J66" s="21">
        <v>7667</v>
      </c>
      <c r="K66" s="21">
        <v>7814</v>
      </c>
      <c r="L66" s="22">
        <v>28126</v>
      </c>
      <c r="M66" s="21">
        <v>22100</v>
      </c>
      <c r="N66" s="22" t="s">
        <v>134</v>
      </c>
      <c r="P66" s="2" t="b">
        <f>B66='Est by PSA'!$I$6</f>
        <v>1</v>
      </c>
      <c r="Q66" t="b">
        <f t="shared" si="3"/>
        <v>0</v>
      </c>
    </row>
    <row r="67" spans="2:17" ht="14.5" x14ac:dyDescent="0.35">
      <c r="B67" s="18">
        <v>2</v>
      </c>
      <c r="C67" s="19" t="s">
        <v>74</v>
      </c>
      <c r="D67" s="20" t="s">
        <v>30</v>
      </c>
      <c r="E67" s="21">
        <v>106833</v>
      </c>
      <c r="F67" s="21">
        <v>32674</v>
      </c>
      <c r="G67" s="21">
        <v>26004</v>
      </c>
      <c r="H67" s="21">
        <v>18645</v>
      </c>
      <c r="I67" s="21">
        <v>7685</v>
      </c>
      <c r="J67" s="21">
        <v>1931</v>
      </c>
      <c r="K67" s="21">
        <v>2424</v>
      </c>
      <c r="L67" s="22">
        <v>4436</v>
      </c>
      <c r="M67" s="21">
        <v>6380</v>
      </c>
      <c r="N67" s="22" t="s">
        <v>134</v>
      </c>
      <c r="P67" s="2" t="b">
        <f>B67='Est by PSA'!$I$6</f>
        <v>1</v>
      </c>
      <c r="Q67" t="b">
        <f t="shared" si="3"/>
        <v>0</v>
      </c>
    </row>
    <row r="68" spans="2:17" ht="14.5" x14ac:dyDescent="0.35">
      <c r="B68" s="18">
        <v>2</v>
      </c>
      <c r="C68" s="19" t="s">
        <v>75</v>
      </c>
      <c r="D68" s="20" t="s">
        <v>30</v>
      </c>
      <c r="E68" s="21">
        <v>135053</v>
      </c>
      <c r="F68" s="21">
        <v>28709</v>
      </c>
      <c r="G68" s="21">
        <v>20710</v>
      </c>
      <c r="H68" s="21">
        <v>14917</v>
      </c>
      <c r="I68" s="21">
        <v>5581</v>
      </c>
      <c r="J68" s="21">
        <v>1388</v>
      </c>
      <c r="K68" s="21">
        <v>759</v>
      </c>
      <c r="L68" s="22">
        <v>4654</v>
      </c>
      <c r="M68" s="21">
        <v>3480</v>
      </c>
      <c r="N68" s="22" t="s">
        <v>134</v>
      </c>
      <c r="P68" s="2" t="b">
        <f>B68='Est by PSA'!$I$6</f>
        <v>1</v>
      </c>
      <c r="Q68" t="b">
        <f t="shared" si="3"/>
        <v>0</v>
      </c>
    </row>
    <row r="69" spans="2:17" ht="14.5" x14ac:dyDescent="0.35">
      <c r="B69" s="18">
        <v>3</v>
      </c>
      <c r="C69" s="19" t="s">
        <v>76</v>
      </c>
      <c r="D69" s="20" t="s">
        <v>28</v>
      </c>
      <c r="E69" s="21">
        <v>49294</v>
      </c>
      <c r="F69" s="21">
        <v>17627</v>
      </c>
      <c r="G69" s="21">
        <v>14445</v>
      </c>
      <c r="H69" s="21">
        <v>10918</v>
      </c>
      <c r="I69" s="21">
        <v>4718</v>
      </c>
      <c r="J69" s="21">
        <v>1216</v>
      </c>
      <c r="K69" s="21">
        <v>1734</v>
      </c>
      <c r="L69" s="22">
        <v>1106</v>
      </c>
      <c r="M69" s="21">
        <v>4655</v>
      </c>
      <c r="N69" s="22">
        <v>14445</v>
      </c>
      <c r="P69" s="2" t="b">
        <f>B69='Est by PSA'!$I$6</f>
        <v>0</v>
      </c>
      <c r="Q69" t="b">
        <f t="shared" si="3"/>
        <v>0</v>
      </c>
    </row>
    <row r="70" spans="2:17" ht="14.5" x14ac:dyDescent="0.35">
      <c r="B70" s="18">
        <v>2</v>
      </c>
      <c r="C70" s="19" t="s">
        <v>77</v>
      </c>
      <c r="D70" s="20" t="s">
        <v>30</v>
      </c>
      <c r="E70" s="21">
        <v>711885</v>
      </c>
      <c r="F70" s="21">
        <v>204862</v>
      </c>
      <c r="G70" s="21">
        <v>155021</v>
      </c>
      <c r="H70" s="21">
        <v>108824</v>
      </c>
      <c r="I70" s="21">
        <v>42916</v>
      </c>
      <c r="J70" s="21">
        <v>12468</v>
      </c>
      <c r="K70" s="21">
        <v>10697</v>
      </c>
      <c r="L70" s="22">
        <v>38198</v>
      </c>
      <c r="M70" s="21">
        <v>31970</v>
      </c>
      <c r="N70" s="22" t="s">
        <v>134</v>
      </c>
      <c r="P70" s="2" t="b">
        <f>B70='Est by PSA'!$I$6</f>
        <v>1</v>
      </c>
      <c r="Q70" t="b">
        <f t="shared" si="3"/>
        <v>0</v>
      </c>
    </row>
    <row r="71" spans="2:17" ht="14.5" x14ac:dyDescent="0.35">
      <c r="B71" s="18">
        <v>3</v>
      </c>
      <c r="C71" s="19" t="s">
        <v>78</v>
      </c>
      <c r="D71" s="20" t="s">
        <v>28</v>
      </c>
      <c r="E71" s="21">
        <v>109049</v>
      </c>
      <c r="F71" s="21">
        <v>37439</v>
      </c>
      <c r="G71" s="21">
        <v>29146</v>
      </c>
      <c r="H71" s="21">
        <v>21208</v>
      </c>
      <c r="I71" s="21">
        <v>8724</v>
      </c>
      <c r="J71" s="21">
        <v>2802</v>
      </c>
      <c r="K71" s="21">
        <v>2486</v>
      </c>
      <c r="L71" s="22">
        <v>1894</v>
      </c>
      <c r="M71" s="21">
        <v>7720</v>
      </c>
      <c r="N71" s="22">
        <v>29146</v>
      </c>
      <c r="P71" s="2" t="b">
        <f>B71='Est by PSA'!$I$6</f>
        <v>0</v>
      </c>
      <c r="Q71" t="b">
        <f t="shared" si="3"/>
        <v>0</v>
      </c>
    </row>
    <row r="72" spans="2:17" ht="14.5" x14ac:dyDescent="0.35">
      <c r="B72" s="18">
        <v>10</v>
      </c>
      <c r="C72" s="19" t="s">
        <v>79</v>
      </c>
      <c r="D72" s="20" t="s">
        <v>28</v>
      </c>
      <c r="E72" s="21">
        <v>15137</v>
      </c>
      <c r="F72" s="21">
        <v>4759</v>
      </c>
      <c r="G72" s="21">
        <v>3862</v>
      </c>
      <c r="H72" s="21">
        <v>2756</v>
      </c>
      <c r="I72" s="21">
        <v>1180</v>
      </c>
      <c r="J72" s="21">
        <v>393</v>
      </c>
      <c r="K72" s="21">
        <v>380</v>
      </c>
      <c r="L72" s="22">
        <v>146</v>
      </c>
      <c r="M72" s="21">
        <v>1035</v>
      </c>
      <c r="N72" s="22">
        <v>3862</v>
      </c>
      <c r="P72" s="2" t="b">
        <f>B72='Est by PSA'!$I$6</f>
        <v>0</v>
      </c>
      <c r="Q72" t="b">
        <f t="shared" si="3"/>
        <v>0</v>
      </c>
    </row>
    <row r="73" spans="2:17" ht="14.5" x14ac:dyDescent="0.35">
      <c r="B73" s="18">
        <v>1</v>
      </c>
      <c r="C73" s="19" t="s">
        <v>80</v>
      </c>
      <c r="D73" s="20" t="s">
        <v>28</v>
      </c>
      <c r="E73" s="21">
        <v>34058</v>
      </c>
      <c r="F73" s="21">
        <v>12075</v>
      </c>
      <c r="G73" s="21">
        <v>9488</v>
      </c>
      <c r="H73" s="21">
        <v>7053</v>
      </c>
      <c r="I73" s="21">
        <v>3008</v>
      </c>
      <c r="J73" s="21">
        <v>1014</v>
      </c>
      <c r="K73" s="21">
        <v>859</v>
      </c>
      <c r="L73" s="22">
        <v>652</v>
      </c>
      <c r="M73" s="21">
        <v>2580</v>
      </c>
      <c r="N73" s="22">
        <v>9488</v>
      </c>
      <c r="P73" s="2" t="b">
        <f>B73='Est by PSA'!$I$6</f>
        <v>0</v>
      </c>
      <c r="Q73" t="b">
        <f t="shared" si="3"/>
        <v>0</v>
      </c>
    </row>
    <row r="74" spans="2:17" ht="14.5" x14ac:dyDescent="0.35">
      <c r="B74" s="18">
        <v>5</v>
      </c>
      <c r="C74" s="19" t="s">
        <v>81</v>
      </c>
      <c r="D74" s="20" t="s">
        <v>28</v>
      </c>
      <c r="E74" s="21">
        <v>35659</v>
      </c>
      <c r="F74" s="21">
        <v>12256</v>
      </c>
      <c r="G74" s="21">
        <v>9857</v>
      </c>
      <c r="H74" s="21">
        <v>7115</v>
      </c>
      <c r="I74" s="21">
        <v>3018</v>
      </c>
      <c r="J74" s="21">
        <v>1056</v>
      </c>
      <c r="K74" s="21">
        <v>758</v>
      </c>
      <c r="L74" s="22">
        <v>399</v>
      </c>
      <c r="M74" s="21">
        <v>2560</v>
      </c>
      <c r="N74" s="22">
        <v>9857</v>
      </c>
      <c r="P74" s="2" t="b">
        <f>B74='Est by PSA'!$I$6</f>
        <v>0</v>
      </c>
      <c r="Q74" t="b">
        <f t="shared" si="3"/>
        <v>0</v>
      </c>
    </row>
    <row r="75" spans="2:17" ht="14.5" x14ac:dyDescent="0.35">
      <c r="B75" s="18">
        <v>7</v>
      </c>
      <c r="C75" s="19" t="s">
        <v>82</v>
      </c>
      <c r="D75" s="20" t="s">
        <v>28</v>
      </c>
      <c r="E75" s="21">
        <v>27870</v>
      </c>
      <c r="F75" s="21">
        <v>8932</v>
      </c>
      <c r="G75" s="21">
        <v>7242</v>
      </c>
      <c r="H75" s="21">
        <v>5317</v>
      </c>
      <c r="I75" s="21">
        <v>2348</v>
      </c>
      <c r="J75" s="21">
        <v>812</v>
      </c>
      <c r="K75" s="21">
        <v>738</v>
      </c>
      <c r="L75" s="22">
        <v>275</v>
      </c>
      <c r="M75" s="21">
        <v>1855</v>
      </c>
      <c r="N75" s="22">
        <v>7242</v>
      </c>
      <c r="P75" s="2" t="b">
        <f>B75='Est by PSA'!$I$6</f>
        <v>0</v>
      </c>
      <c r="Q75" t="b">
        <f t="shared" si="3"/>
        <v>0</v>
      </c>
    </row>
    <row r="76" spans="2:17" ht="14.5" x14ac:dyDescent="0.35">
      <c r="B76" s="18">
        <v>5</v>
      </c>
      <c r="C76" s="19" t="s">
        <v>83</v>
      </c>
      <c r="D76" s="20" t="s">
        <v>30</v>
      </c>
      <c r="E76" s="21">
        <v>102591</v>
      </c>
      <c r="F76" s="21">
        <v>35000</v>
      </c>
      <c r="G76" s="21">
        <v>27865</v>
      </c>
      <c r="H76" s="21">
        <v>21085</v>
      </c>
      <c r="I76" s="21">
        <v>8902</v>
      </c>
      <c r="J76" s="21">
        <v>3009</v>
      </c>
      <c r="K76" s="21">
        <v>2589</v>
      </c>
      <c r="L76" s="22">
        <v>4071</v>
      </c>
      <c r="M76" s="21">
        <v>7830</v>
      </c>
      <c r="N76" s="22" t="s">
        <v>134</v>
      </c>
      <c r="P76" s="2" t="b">
        <f>B76='Est by PSA'!$I$6</f>
        <v>0</v>
      </c>
      <c r="Q76" t="b">
        <f t="shared" si="3"/>
        <v>0</v>
      </c>
    </row>
    <row r="77" spans="2:17" ht="14.5" x14ac:dyDescent="0.35">
      <c r="B77" s="18">
        <v>7</v>
      </c>
      <c r="C77" s="19" t="s">
        <v>84</v>
      </c>
      <c r="D77" s="20" t="s">
        <v>30</v>
      </c>
      <c r="E77" s="21">
        <v>44566</v>
      </c>
      <c r="F77" s="21">
        <v>16298</v>
      </c>
      <c r="G77" s="21">
        <v>13026</v>
      </c>
      <c r="H77" s="21">
        <v>9414</v>
      </c>
      <c r="I77" s="21">
        <v>3851</v>
      </c>
      <c r="J77" s="21">
        <v>1301</v>
      </c>
      <c r="K77" s="21">
        <v>1514</v>
      </c>
      <c r="L77" s="22">
        <v>367</v>
      </c>
      <c r="M77" s="21">
        <v>3015</v>
      </c>
      <c r="N77" s="22" t="s">
        <v>134</v>
      </c>
      <c r="P77" s="2" t="b">
        <f>B77='Est by PSA'!$I$6</f>
        <v>0</v>
      </c>
      <c r="Q77" t="b">
        <f t="shared" si="3"/>
        <v>0</v>
      </c>
    </row>
    <row r="78" spans="2:17" ht="14.5" x14ac:dyDescent="0.35">
      <c r="B78" s="18">
        <v>8</v>
      </c>
      <c r="C78" s="19" t="s">
        <v>85</v>
      </c>
      <c r="D78" s="20" t="s">
        <v>30</v>
      </c>
      <c r="E78" s="21">
        <v>264631</v>
      </c>
      <c r="F78" s="21">
        <v>84451</v>
      </c>
      <c r="G78" s="21">
        <v>66648</v>
      </c>
      <c r="H78" s="21">
        <v>47601</v>
      </c>
      <c r="I78" s="21">
        <v>19500</v>
      </c>
      <c r="J78" s="21">
        <v>5587</v>
      </c>
      <c r="K78" s="21">
        <v>5812</v>
      </c>
      <c r="L78" s="22">
        <v>6235</v>
      </c>
      <c r="M78" s="21">
        <v>16985</v>
      </c>
      <c r="N78" s="22" t="s">
        <v>134</v>
      </c>
      <c r="P78" s="2" t="b">
        <f>B78='Est by PSA'!$I$6</f>
        <v>0</v>
      </c>
      <c r="Q78" t="b">
        <f t="shared" si="3"/>
        <v>0</v>
      </c>
    </row>
    <row r="79" spans="2:17" ht="14.5" x14ac:dyDescent="0.35">
      <c r="B79" s="18">
        <v>9</v>
      </c>
      <c r="C79" s="19" t="s">
        <v>86</v>
      </c>
      <c r="D79" s="20" t="s">
        <v>28</v>
      </c>
      <c r="E79" s="21">
        <v>37294</v>
      </c>
      <c r="F79" s="21">
        <v>12603</v>
      </c>
      <c r="G79" s="21">
        <v>10000</v>
      </c>
      <c r="H79" s="21">
        <v>7398</v>
      </c>
      <c r="I79" s="21">
        <v>3020</v>
      </c>
      <c r="J79" s="21">
        <v>1016</v>
      </c>
      <c r="K79" s="21">
        <v>916</v>
      </c>
      <c r="L79" s="22">
        <v>542</v>
      </c>
      <c r="M79" s="21">
        <v>3025</v>
      </c>
      <c r="N79" s="22">
        <v>10000</v>
      </c>
      <c r="P79" s="2" t="b">
        <f>B79='Est by PSA'!$I$6</f>
        <v>0</v>
      </c>
      <c r="Q79" t="b">
        <f t="shared" si="3"/>
        <v>0</v>
      </c>
    </row>
    <row r="80" spans="2:17" ht="14.5" x14ac:dyDescent="0.35">
      <c r="B80" s="18">
        <v>4</v>
      </c>
      <c r="C80" s="19" t="s">
        <v>87</v>
      </c>
      <c r="D80" s="20" t="s">
        <v>30</v>
      </c>
      <c r="E80" s="21">
        <v>11715</v>
      </c>
      <c r="F80" s="21">
        <v>4551</v>
      </c>
      <c r="G80" s="21">
        <v>3744</v>
      </c>
      <c r="H80" s="21">
        <v>2762</v>
      </c>
      <c r="I80" s="21">
        <v>1191</v>
      </c>
      <c r="J80" s="21">
        <v>395</v>
      </c>
      <c r="K80" s="21">
        <v>254</v>
      </c>
      <c r="L80" s="22">
        <v>100</v>
      </c>
      <c r="M80" s="21">
        <v>880</v>
      </c>
      <c r="N80" s="22" t="s">
        <v>134</v>
      </c>
      <c r="P80" s="2" t="b">
        <f>B80='Est by PSA'!$I$6</f>
        <v>0</v>
      </c>
      <c r="Q80" t="b">
        <f t="shared" si="3"/>
        <v>0</v>
      </c>
    </row>
    <row r="81" spans="2:17" ht="14.5" x14ac:dyDescent="0.35">
      <c r="B81" s="18">
        <v>7</v>
      </c>
      <c r="C81" s="19" t="s">
        <v>88</v>
      </c>
      <c r="D81" s="20" t="s">
        <v>28</v>
      </c>
      <c r="E81" s="21">
        <v>12878</v>
      </c>
      <c r="F81" s="21">
        <v>4916</v>
      </c>
      <c r="G81" s="21">
        <v>3946</v>
      </c>
      <c r="H81" s="21">
        <v>2963</v>
      </c>
      <c r="I81" s="21">
        <v>1313</v>
      </c>
      <c r="J81" s="21">
        <v>314</v>
      </c>
      <c r="K81" s="21">
        <v>317</v>
      </c>
      <c r="L81" s="22">
        <v>98</v>
      </c>
      <c r="M81" s="21">
        <v>1185</v>
      </c>
      <c r="N81" s="22">
        <v>3946</v>
      </c>
      <c r="P81" s="2" t="b">
        <f>B81='Est by PSA'!$I$6</f>
        <v>0</v>
      </c>
      <c r="Q81" t="b">
        <f t="shared" si="3"/>
        <v>0</v>
      </c>
    </row>
    <row r="82" spans="2:17" ht="14.5" x14ac:dyDescent="0.35">
      <c r="B82" s="18">
        <v>11</v>
      </c>
      <c r="C82" s="19" t="s">
        <v>89</v>
      </c>
      <c r="D82" s="20" t="s">
        <v>28</v>
      </c>
      <c r="E82" s="21">
        <v>13958</v>
      </c>
      <c r="F82" s="21">
        <v>5139</v>
      </c>
      <c r="G82" s="21">
        <v>4071</v>
      </c>
      <c r="H82" s="21">
        <v>2988</v>
      </c>
      <c r="I82" s="21">
        <v>1386</v>
      </c>
      <c r="J82" s="21">
        <v>403</v>
      </c>
      <c r="K82" s="21">
        <v>410</v>
      </c>
      <c r="L82" s="22">
        <v>424</v>
      </c>
      <c r="M82" s="21">
        <v>880</v>
      </c>
      <c r="N82" s="22">
        <v>4071</v>
      </c>
      <c r="P82" s="2" t="b">
        <f>B82='Est by PSA'!$I$6</f>
        <v>0</v>
      </c>
      <c r="Q82" t="b">
        <f t="shared" si="3"/>
        <v>0</v>
      </c>
    </row>
    <row r="83" spans="2:17" ht="14.5" x14ac:dyDescent="0.35">
      <c r="B83" s="18">
        <v>3</v>
      </c>
      <c r="C83" s="19" t="s">
        <v>90</v>
      </c>
      <c r="D83" s="20" t="s">
        <v>28</v>
      </c>
      <c r="E83" s="21">
        <v>27102</v>
      </c>
      <c r="F83" s="21">
        <v>8375</v>
      </c>
      <c r="G83" s="21">
        <v>6842</v>
      </c>
      <c r="H83" s="21">
        <v>5234</v>
      </c>
      <c r="I83" s="21">
        <v>2269</v>
      </c>
      <c r="J83" s="21">
        <v>885</v>
      </c>
      <c r="K83" s="21">
        <v>679</v>
      </c>
      <c r="L83" s="22">
        <v>340</v>
      </c>
      <c r="M83" s="21">
        <v>2100</v>
      </c>
      <c r="N83" s="22">
        <v>6842</v>
      </c>
      <c r="P83" s="2" t="b">
        <f>B83='Est by PSA'!$I$6</f>
        <v>0</v>
      </c>
      <c r="Q83" t="b">
        <f t="shared" si="3"/>
        <v>0</v>
      </c>
    </row>
    <row r="84" spans="2:17" ht="14.5" x14ac:dyDescent="0.35">
      <c r="B84" s="18">
        <v>2</v>
      </c>
      <c r="C84" s="19" t="s">
        <v>91</v>
      </c>
      <c r="D84" s="20" t="s">
        <v>30</v>
      </c>
      <c r="E84" s="21">
        <v>311366</v>
      </c>
      <c r="F84" s="21">
        <v>95016</v>
      </c>
      <c r="G84" s="21">
        <v>70632</v>
      </c>
      <c r="H84" s="21">
        <v>49532</v>
      </c>
      <c r="I84" s="21">
        <v>18803</v>
      </c>
      <c r="J84" s="21">
        <v>5073</v>
      </c>
      <c r="K84" s="21">
        <v>3961</v>
      </c>
      <c r="L84" s="22">
        <v>7656</v>
      </c>
      <c r="M84" s="21">
        <v>13700</v>
      </c>
      <c r="N84" s="22" t="s">
        <v>134</v>
      </c>
      <c r="P84" s="2" t="b">
        <f>B84='Est by PSA'!$I$6</f>
        <v>1</v>
      </c>
      <c r="Q84" t="b">
        <f t="shared" si="3"/>
        <v>0</v>
      </c>
    </row>
    <row r="85" spans="2:17" ht="14.5" x14ac:dyDescent="0.35">
      <c r="B85" s="18">
        <v>5</v>
      </c>
      <c r="C85" s="19" t="s">
        <v>92</v>
      </c>
      <c r="D85" s="20" t="s">
        <v>30</v>
      </c>
      <c r="E85" s="21">
        <v>170882</v>
      </c>
      <c r="F85" s="21">
        <v>43815</v>
      </c>
      <c r="G85" s="21">
        <v>33950</v>
      </c>
      <c r="H85" s="21">
        <v>24285</v>
      </c>
      <c r="I85" s="21">
        <v>9471</v>
      </c>
      <c r="J85" s="21">
        <v>2556</v>
      </c>
      <c r="K85" s="21">
        <v>3000</v>
      </c>
      <c r="L85" s="22">
        <v>3455</v>
      </c>
      <c r="M85" s="21">
        <v>8765</v>
      </c>
      <c r="N85" s="22" t="s">
        <v>134</v>
      </c>
      <c r="P85" s="2" t="b">
        <f>B85='Est by PSA'!$I$6</f>
        <v>0</v>
      </c>
      <c r="Q85" t="b">
        <f t="shared" si="3"/>
        <v>0</v>
      </c>
    </row>
    <row r="86" spans="2:17" ht="14.5" x14ac:dyDescent="0.35">
      <c r="B86" s="18">
        <v>7</v>
      </c>
      <c r="C86" s="19" t="s">
        <v>93</v>
      </c>
      <c r="D86" s="20" t="s">
        <v>30</v>
      </c>
      <c r="E86" s="21">
        <v>12169</v>
      </c>
      <c r="F86" s="21">
        <v>4344</v>
      </c>
      <c r="G86" s="21">
        <v>3472</v>
      </c>
      <c r="H86" s="21">
        <v>2457</v>
      </c>
      <c r="I86" s="21">
        <v>966</v>
      </c>
      <c r="J86" s="21">
        <v>283</v>
      </c>
      <c r="K86" s="21">
        <v>240</v>
      </c>
      <c r="L86" s="22">
        <v>94</v>
      </c>
      <c r="M86" s="21">
        <v>800</v>
      </c>
      <c r="N86" s="22" t="s">
        <v>134</v>
      </c>
      <c r="P86" s="2" t="b">
        <f>B86='Est by PSA'!$I$6</f>
        <v>0</v>
      </c>
      <c r="Q86" t="b">
        <f t="shared" si="3"/>
        <v>0</v>
      </c>
    </row>
    <row r="87" spans="2:17" ht="14.5" x14ac:dyDescent="0.35">
      <c r="B87" s="18">
        <v>3</v>
      </c>
      <c r="C87" s="19" t="s">
        <v>94</v>
      </c>
      <c r="D87" s="20" t="s">
        <v>30</v>
      </c>
      <c r="E87" s="21">
        <v>15619</v>
      </c>
      <c r="F87" s="21">
        <v>5701</v>
      </c>
      <c r="G87" s="21">
        <v>4526</v>
      </c>
      <c r="H87" s="21">
        <v>3352</v>
      </c>
      <c r="I87" s="21">
        <v>1429</v>
      </c>
      <c r="J87" s="21">
        <v>382</v>
      </c>
      <c r="K87" s="21">
        <v>326</v>
      </c>
      <c r="L87" s="22">
        <v>144</v>
      </c>
      <c r="M87" s="21">
        <v>1065</v>
      </c>
      <c r="N87" s="22" t="s">
        <v>134</v>
      </c>
      <c r="P87" s="2" t="b">
        <f>B87='Est by PSA'!$I$6</f>
        <v>0</v>
      </c>
      <c r="Q87" t="b">
        <f t="shared" ref="Q87:Q125" si="4">AND(P87,D87="Y")</f>
        <v>0</v>
      </c>
    </row>
    <row r="88" spans="2:17" ht="14.5" x14ac:dyDescent="0.35">
      <c r="B88" s="18">
        <v>8</v>
      </c>
      <c r="C88" s="19" t="s">
        <v>95</v>
      </c>
      <c r="D88" s="20" t="s">
        <v>30</v>
      </c>
      <c r="E88" s="21">
        <v>34969</v>
      </c>
      <c r="F88" s="21">
        <v>11975</v>
      </c>
      <c r="G88" s="21">
        <v>9185</v>
      </c>
      <c r="H88" s="21">
        <v>6588</v>
      </c>
      <c r="I88" s="21">
        <v>2615</v>
      </c>
      <c r="J88" s="21">
        <v>843</v>
      </c>
      <c r="K88" s="21">
        <v>529</v>
      </c>
      <c r="L88" s="22">
        <v>237</v>
      </c>
      <c r="M88" s="21">
        <v>1710</v>
      </c>
      <c r="N88" s="22" t="s">
        <v>134</v>
      </c>
      <c r="P88" s="2" t="b">
        <f>B88='Est by PSA'!$I$6</f>
        <v>0</v>
      </c>
      <c r="Q88" t="b">
        <f t="shared" si="4"/>
        <v>0</v>
      </c>
    </row>
    <row r="89" spans="2:17" ht="14.5" x14ac:dyDescent="0.35">
      <c r="B89" s="18">
        <v>7</v>
      </c>
      <c r="C89" s="19" t="s">
        <v>96</v>
      </c>
      <c r="D89" s="20" t="s">
        <v>28</v>
      </c>
      <c r="E89" s="21">
        <v>28078</v>
      </c>
      <c r="F89" s="21">
        <v>9926</v>
      </c>
      <c r="G89" s="21">
        <v>8052</v>
      </c>
      <c r="H89" s="21">
        <v>5895</v>
      </c>
      <c r="I89" s="21">
        <v>2566</v>
      </c>
      <c r="J89" s="21">
        <v>867</v>
      </c>
      <c r="K89" s="21">
        <v>1006</v>
      </c>
      <c r="L89" s="22">
        <v>234</v>
      </c>
      <c r="M89" s="21">
        <v>2160</v>
      </c>
      <c r="N89" s="22">
        <v>8052</v>
      </c>
      <c r="P89" s="2" t="b">
        <f>B89='Est by PSA'!$I$6</f>
        <v>0</v>
      </c>
      <c r="Q89" t="b">
        <f t="shared" si="4"/>
        <v>0</v>
      </c>
    </row>
    <row r="90" spans="2:17" ht="14.5" x14ac:dyDescent="0.35">
      <c r="B90" s="18">
        <v>7</v>
      </c>
      <c r="C90" s="19" t="s">
        <v>97</v>
      </c>
      <c r="D90" s="20" t="s">
        <v>28</v>
      </c>
      <c r="E90" s="21">
        <v>32621</v>
      </c>
      <c r="F90" s="21">
        <v>11462</v>
      </c>
      <c r="G90" s="21">
        <v>9431</v>
      </c>
      <c r="H90" s="21">
        <v>6802</v>
      </c>
      <c r="I90" s="21">
        <v>2992</v>
      </c>
      <c r="J90" s="21">
        <v>1077</v>
      </c>
      <c r="K90" s="21">
        <v>809</v>
      </c>
      <c r="L90" s="22">
        <v>402</v>
      </c>
      <c r="M90" s="21">
        <v>2620</v>
      </c>
      <c r="N90" s="22">
        <v>9431</v>
      </c>
      <c r="P90" s="2" t="b">
        <f>B90='Est by PSA'!$I$6</f>
        <v>0</v>
      </c>
      <c r="Q90" t="b">
        <f t="shared" si="4"/>
        <v>0</v>
      </c>
    </row>
    <row r="91" spans="2:17" ht="14.5" x14ac:dyDescent="0.35">
      <c r="B91" s="18">
        <v>5</v>
      </c>
      <c r="C91" s="19" t="s">
        <v>98</v>
      </c>
      <c r="D91" s="20" t="s">
        <v>28</v>
      </c>
      <c r="E91" s="21">
        <v>14469</v>
      </c>
      <c r="F91" s="21">
        <v>4697</v>
      </c>
      <c r="G91" s="21">
        <v>3806</v>
      </c>
      <c r="H91" s="21">
        <v>2742</v>
      </c>
      <c r="I91" s="21">
        <v>1164</v>
      </c>
      <c r="J91" s="21">
        <v>374</v>
      </c>
      <c r="K91" s="21">
        <v>225</v>
      </c>
      <c r="L91" s="22">
        <v>78</v>
      </c>
      <c r="M91" s="21">
        <v>995</v>
      </c>
      <c r="N91" s="22">
        <v>3806</v>
      </c>
      <c r="P91" s="2" t="b">
        <f>B91='Est by PSA'!$I$6</f>
        <v>0</v>
      </c>
      <c r="Q91" t="b">
        <f t="shared" si="4"/>
        <v>0</v>
      </c>
    </row>
    <row r="92" spans="2:17" ht="14.5" x14ac:dyDescent="0.35">
      <c r="B92" s="18">
        <v>1</v>
      </c>
      <c r="C92" s="19" t="s">
        <v>99</v>
      </c>
      <c r="D92" s="20" t="s">
        <v>28</v>
      </c>
      <c r="E92" s="21">
        <v>51536</v>
      </c>
      <c r="F92" s="21">
        <v>17492</v>
      </c>
      <c r="G92" s="21">
        <v>13746</v>
      </c>
      <c r="H92" s="21">
        <v>9966</v>
      </c>
      <c r="I92" s="21">
        <v>4314</v>
      </c>
      <c r="J92" s="21">
        <v>1518</v>
      </c>
      <c r="K92" s="21">
        <v>1007</v>
      </c>
      <c r="L92" s="22">
        <v>905</v>
      </c>
      <c r="M92" s="21">
        <v>3610</v>
      </c>
      <c r="N92" s="22">
        <v>13746</v>
      </c>
      <c r="P92" s="2" t="b">
        <f>B92='Est by PSA'!$I$6</f>
        <v>0</v>
      </c>
      <c r="Q92" t="b">
        <f t="shared" si="4"/>
        <v>0</v>
      </c>
    </row>
    <row r="93" spans="2:17" ht="14.5" x14ac:dyDescent="0.35">
      <c r="B93" s="18">
        <v>4</v>
      </c>
      <c r="C93" s="19" t="s">
        <v>100</v>
      </c>
      <c r="D93" s="20" t="s">
        <v>30</v>
      </c>
      <c r="E93" s="21">
        <v>179831</v>
      </c>
      <c r="F93" s="21">
        <v>54168</v>
      </c>
      <c r="G93" s="21">
        <v>43552</v>
      </c>
      <c r="H93" s="21">
        <v>32237</v>
      </c>
      <c r="I93" s="21">
        <v>13580</v>
      </c>
      <c r="J93" s="21">
        <v>4176</v>
      </c>
      <c r="K93" s="21">
        <v>4627</v>
      </c>
      <c r="L93" s="22">
        <v>7635</v>
      </c>
      <c r="M93" s="21">
        <v>13130</v>
      </c>
      <c r="N93" s="22" t="s">
        <v>134</v>
      </c>
      <c r="P93" s="2" t="b">
        <f>B93='Est by PSA'!$I$6</f>
        <v>0</v>
      </c>
      <c r="Q93" t="b">
        <f t="shared" si="4"/>
        <v>0</v>
      </c>
    </row>
    <row r="94" spans="2:17" ht="14.5" x14ac:dyDescent="0.35">
      <c r="B94" s="18">
        <v>11</v>
      </c>
      <c r="C94" s="19" t="s">
        <v>101</v>
      </c>
      <c r="D94" s="20" t="s">
        <v>28</v>
      </c>
      <c r="E94" s="21">
        <v>20810</v>
      </c>
      <c r="F94" s="21">
        <v>6877</v>
      </c>
      <c r="G94" s="21">
        <v>5422</v>
      </c>
      <c r="H94" s="21">
        <v>4125</v>
      </c>
      <c r="I94" s="21">
        <v>1750</v>
      </c>
      <c r="J94" s="21">
        <v>450</v>
      </c>
      <c r="K94" s="21">
        <v>495</v>
      </c>
      <c r="L94" s="22">
        <v>262</v>
      </c>
      <c r="M94" s="21">
        <v>1340</v>
      </c>
      <c r="N94" s="22">
        <v>5422</v>
      </c>
      <c r="P94" s="2" t="b">
        <f>B94='Est by PSA'!$I$6</f>
        <v>0</v>
      </c>
      <c r="Q94" t="b">
        <f t="shared" si="4"/>
        <v>0</v>
      </c>
    </row>
    <row r="95" spans="2:17" ht="14.5" x14ac:dyDescent="0.35">
      <c r="B95" s="18">
        <v>5</v>
      </c>
      <c r="C95" s="19" t="s">
        <v>102</v>
      </c>
      <c r="D95" s="20" t="s">
        <v>30</v>
      </c>
      <c r="E95" s="21">
        <v>16702</v>
      </c>
      <c r="F95" s="21">
        <v>5879</v>
      </c>
      <c r="G95" s="21">
        <v>4831</v>
      </c>
      <c r="H95" s="21">
        <v>3421</v>
      </c>
      <c r="I95" s="21">
        <v>1427</v>
      </c>
      <c r="J95" s="21">
        <v>481</v>
      </c>
      <c r="K95" s="21">
        <v>295</v>
      </c>
      <c r="L95" s="22">
        <v>98</v>
      </c>
      <c r="M95" s="21">
        <v>1015</v>
      </c>
      <c r="N95" s="22" t="s">
        <v>134</v>
      </c>
      <c r="P95" s="2" t="b">
        <f>B95='Est by PSA'!$I$6</f>
        <v>0</v>
      </c>
      <c r="Q95" t="b">
        <f t="shared" si="4"/>
        <v>0</v>
      </c>
    </row>
    <row r="96" spans="2:17" ht="14.5" x14ac:dyDescent="0.35">
      <c r="B96" s="18">
        <v>6</v>
      </c>
      <c r="C96" s="19" t="s">
        <v>103</v>
      </c>
      <c r="D96" s="20" t="s">
        <v>28</v>
      </c>
      <c r="E96" s="21">
        <v>14625</v>
      </c>
      <c r="F96" s="21">
        <v>5165</v>
      </c>
      <c r="G96" s="21">
        <v>4180</v>
      </c>
      <c r="H96" s="21">
        <v>3169</v>
      </c>
      <c r="I96" s="21">
        <v>1394</v>
      </c>
      <c r="J96" s="21">
        <v>619</v>
      </c>
      <c r="K96" s="21">
        <v>498</v>
      </c>
      <c r="L96" s="22">
        <v>103</v>
      </c>
      <c r="M96" s="21">
        <v>1185</v>
      </c>
      <c r="N96" s="22">
        <v>4180</v>
      </c>
      <c r="P96" s="2" t="b">
        <f>B96='Est by PSA'!$I$6</f>
        <v>0</v>
      </c>
      <c r="Q96" t="b">
        <f t="shared" si="4"/>
        <v>0</v>
      </c>
    </row>
    <row r="97" spans="2:17" ht="14.5" x14ac:dyDescent="0.35">
      <c r="B97" s="18">
        <v>11</v>
      </c>
      <c r="C97" s="19" t="s">
        <v>104</v>
      </c>
      <c r="D97" s="20" t="s">
        <v>28</v>
      </c>
      <c r="E97" s="21">
        <v>3757</v>
      </c>
      <c r="F97" s="21">
        <v>1698</v>
      </c>
      <c r="G97" s="21">
        <v>1318</v>
      </c>
      <c r="H97" s="21">
        <v>978</v>
      </c>
      <c r="I97" s="21">
        <v>342</v>
      </c>
      <c r="J97" s="21">
        <v>130</v>
      </c>
      <c r="K97" s="21">
        <v>126</v>
      </c>
      <c r="L97" s="22">
        <v>57</v>
      </c>
      <c r="M97" s="21">
        <v>285</v>
      </c>
      <c r="N97" s="22">
        <v>1318</v>
      </c>
      <c r="P97" s="2" t="b">
        <f>B97='Est by PSA'!$I$6</f>
        <v>0</v>
      </c>
      <c r="Q97" t="b">
        <f t="shared" si="4"/>
        <v>0</v>
      </c>
    </row>
    <row r="98" spans="2:17" ht="14.5" x14ac:dyDescent="0.35">
      <c r="B98" s="18">
        <v>11</v>
      </c>
      <c r="C98" s="19" t="s">
        <v>105</v>
      </c>
      <c r="D98" s="20" t="s">
        <v>28</v>
      </c>
      <c r="E98" s="21">
        <v>5074</v>
      </c>
      <c r="F98" s="21">
        <v>1886</v>
      </c>
      <c r="G98" s="21">
        <v>1522</v>
      </c>
      <c r="H98" s="21">
        <v>1154</v>
      </c>
      <c r="I98" s="21">
        <v>451</v>
      </c>
      <c r="J98" s="21">
        <v>107</v>
      </c>
      <c r="K98" s="21">
        <v>361</v>
      </c>
      <c r="L98" s="22">
        <v>529</v>
      </c>
      <c r="M98" s="21">
        <v>455</v>
      </c>
      <c r="N98" s="22">
        <v>1522</v>
      </c>
      <c r="P98" s="2" t="b">
        <f>B98='Est by PSA'!$I$6</f>
        <v>0</v>
      </c>
      <c r="Q98" t="b">
        <f t="shared" si="4"/>
        <v>0</v>
      </c>
    </row>
    <row r="99" spans="2:17" ht="14.5" x14ac:dyDescent="0.35">
      <c r="B99" s="18">
        <v>3</v>
      </c>
      <c r="C99" s="19" t="s">
        <v>106</v>
      </c>
      <c r="D99" s="20" t="s">
        <v>28</v>
      </c>
      <c r="E99" s="21">
        <v>5600</v>
      </c>
      <c r="F99" s="21">
        <v>2240</v>
      </c>
      <c r="G99" s="21">
        <v>1856</v>
      </c>
      <c r="H99" s="21">
        <v>1336</v>
      </c>
      <c r="I99" s="21">
        <v>530</v>
      </c>
      <c r="J99" s="21">
        <v>141</v>
      </c>
      <c r="K99" s="21">
        <v>80</v>
      </c>
      <c r="L99" s="22">
        <v>77</v>
      </c>
      <c r="M99" s="21">
        <v>315</v>
      </c>
      <c r="N99" s="22">
        <v>1856</v>
      </c>
      <c r="P99" s="2" t="b">
        <f>B99='Est by PSA'!$I$6</f>
        <v>0</v>
      </c>
      <c r="Q99" t="b">
        <f t="shared" si="4"/>
        <v>0</v>
      </c>
    </row>
    <row r="100" spans="2:17" ht="14.5" x14ac:dyDescent="0.35">
      <c r="B100" s="18">
        <v>8</v>
      </c>
      <c r="C100" s="19" t="s">
        <v>107</v>
      </c>
      <c r="D100" s="20" t="s">
        <v>28</v>
      </c>
      <c r="E100" s="21">
        <v>30142</v>
      </c>
      <c r="F100" s="21">
        <v>10718</v>
      </c>
      <c r="G100" s="21">
        <v>8703</v>
      </c>
      <c r="H100" s="21">
        <v>6276</v>
      </c>
      <c r="I100" s="21">
        <v>2717</v>
      </c>
      <c r="J100" s="21">
        <v>869</v>
      </c>
      <c r="K100" s="21">
        <v>922</v>
      </c>
      <c r="L100" s="22">
        <v>388</v>
      </c>
      <c r="M100" s="21">
        <v>1955</v>
      </c>
      <c r="N100" s="22">
        <v>8703</v>
      </c>
      <c r="P100" s="2" t="b">
        <f>B100='Est by PSA'!$I$6</f>
        <v>0</v>
      </c>
      <c r="Q100" t="b">
        <f t="shared" si="4"/>
        <v>0</v>
      </c>
    </row>
    <row r="101" spans="2:17" ht="14.5" x14ac:dyDescent="0.35">
      <c r="B101" s="18">
        <v>10</v>
      </c>
      <c r="C101" s="19" t="s">
        <v>108</v>
      </c>
      <c r="D101" s="20" t="s">
        <v>28</v>
      </c>
      <c r="E101" s="21">
        <v>15675</v>
      </c>
      <c r="F101" s="21">
        <v>5454</v>
      </c>
      <c r="G101" s="21">
        <v>4406</v>
      </c>
      <c r="H101" s="21">
        <v>3211</v>
      </c>
      <c r="I101" s="21">
        <v>1457</v>
      </c>
      <c r="J101" s="21">
        <v>368</v>
      </c>
      <c r="K101" s="21">
        <v>413</v>
      </c>
      <c r="L101" s="22">
        <v>138</v>
      </c>
      <c r="M101" s="21">
        <v>1160</v>
      </c>
      <c r="N101" s="22">
        <v>4406</v>
      </c>
      <c r="P101" s="2" t="b">
        <f>B101='Est by PSA'!$I$6</f>
        <v>0</v>
      </c>
      <c r="Q101" t="b">
        <f t="shared" si="4"/>
        <v>0</v>
      </c>
    </row>
    <row r="102" spans="2:17" ht="14.5" x14ac:dyDescent="0.35">
      <c r="B102" s="18">
        <v>3</v>
      </c>
      <c r="C102" s="19" t="s">
        <v>109</v>
      </c>
      <c r="D102" s="20" t="s">
        <v>30</v>
      </c>
      <c r="E102" s="21">
        <v>142995</v>
      </c>
      <c r="F102" s="21">
        <v>47254</v>
      </c>
      <c r="G102" s="21">
        <v>38365</v>
      </c>
      <c r="H102" s="21">
        <v>28691</v>
      </c>
      <c r="I102" s="21">
        <v>12000</v>
      </c>
      <c r="J102" s="21">
        <v>3484</v>
      </c>
      <c r="K102" s="21">
        <v>3240</v>
      </c>
      <c r="L102" s="22">
        <v>5820</v>
      </c>
      <c r="M102" s="21">
        <v>11080</v>
      </c>
      <c r="N102" s="22" t="s">
        <v>134</v>
      </c>
      <c r="P102" s="2" t="b">
        <f>B102='Est by PSA'!$I$6</f>
        <v>0</v>
      </c>
      <c r="Q102" t="b">
        <f t="shared" si="4"/>
        <v>0</v>
      </c>
    </row>
    <row r="103" spans="2:17" ht="14.5" x14ac:dyDescent="0.35">
      <c r="B103" s="18">
        <v>11</v>
      </c>
      <c r="C103" s="19" t="s">
        <v>110</v>
      </c>
      <c r="D103" s="20" t="s">
        <v>28</v>
      </c>
      <c r="E103" s="21">
        <v>23387</v>
      </c>
      <c r="F103" s="21">
        <v>8559</v>
      </c>
      <c r="G103" s="21">
        <v>6805</v>
      </c>
      <c r="H103" s="21">
        <v>4890</v>
      </c>
      <c r="I103" s="21">
        <v>2111</v>
      </c>
      <c r="J103" s="21">
        <v>838</v>
      </c>
      <c r="K103" s="21">
        <v>841</v>
      </c>
      <c r="L103" s="22">
        <v>377</v>
      </c>
      <c r="M103" s="21">
        <v>2285</v>
      </c>
      <c r="N103" s="22">
        <v>6805</v>
      </c>
      <c r="P103" s="2" t="b">
        <f>B103='Est by PSA'!$I$6</f>
        <v>0</v>
      </c>
      <c r="Q103" t="b">
        <f t="shared" si="4"/>
        <v>0</v>
      </c>
    </row>
    <row r="104" spans="2:17" ht="14.5" x14ac:dyDescent="0.35">
      <c r="B104" s="18">
        <v>7</v>
      </c>
      <c r="C104" s="19" t="s">
        <v>111</v>
      </c>
      <c r="D104" s="20" t="s">
        <v>30</v>
      </c>
      <c r="E104" s="21">
        <v>195217</v>
      </c>
      <c r="F104" s="21">
        <v>64022</v>
      </c>
      <c r="G104" s="21">
        <v>49966</v>
      </c>
      <c r="H104" s="21">
        <v>36885</v>
      </c>
      <c r="I104" s="21">
        <v>14706</v>
      </c>
      <c r="J104" s="21">
        <v>4182</v>
      </c>
      <c r="K104" s="21">
        <v>4188</v>
      </c>
      <c r="L104" s="22">
        <v>5663</v>
      </c>
      <c r="M104" s="21">
        <v>14430</v>
      </c>
      <c r="N104" s="22" t="s">
        <v>134</v>
      </c>
      <c r="P104" s="2" t="b">
        <f>B104='Est by PSA'!$I$6</f>
        <v>0</v>
      </c>
      <c r="Q104" t="b">
        <f t="shared" si="4"/>
        <v>0</v>
      </c>
    </row>
    <row r="105" spans="2:17" ht="14.5" x14ac:dyDescent="0.35">
      <c r="B105" s="18">
        <v>6</v>
      </c>
      <c r="C105" s="19" t="s">
        <v>112</v>
      </c>
      <c r="D105" s="20" t="s">
        <v>28</v>
      </c>
      <c r="E105" s="21">
        <v>6826</v>
      </c>
      <c r="F105" s="21">
        <v>2861</v>
      </c>
      <c r="G105" s="21">
        <v>2324</v>
      </c>
      <c r="H105" s="21">
        <v>1717</v>
      </c>
      <c r="I105" s="21">
        <v>701</v>
      </c>
      <c r="J105" s="21">
        <v>158</v>
      </c>
      <c r="K105" s="21">
        <v>453</v>
      </c>
      <c r="L105" s="22">
        <v>68</v>
      </c>
      <c r="M105" s="21">
        <v>380</v>
      </c>
      <c r="N105" s="22">
        <v>2324</v>
      </c>
      <c r="P105" s="2" t="b">
        <f>B105='Est by PSA'!$I$6</f>
        <v>0</v>
      </c>
      <c r="Q105" t="b">
        <f t="shared" si="4"/>
        <v>0</v>
      </c>
    </row>
    <row r="106" spans="2:17" ht="14.5" x14ac:dyDescent="0.35">
      <c r="B106" s="18">
        <v>7</v>
      </c>
      <c r="C106" s="19" t="s">
        <v>113</v>
      </c>
      <c r="D106" s="20" t="s">
        <v>28</v>
      </c>
      <c r="E106" s="21">
        <v>4847</v>
      </c>
      <c r="F106" s="21">
        <v>1783</v>
      </c>
      <c r="G106" s="21">
        <v>1464</v>
      </c>
      <c r="H106" s="21">
        <v>1000</v>
      </c>
      <c r="I106" s="21">
        <v>433</v>
      </c>
      <c r="J106" s="21">
        <v>154</v>
      </c>
      <c r="K106" s="21">
        <v>146</v>
      </c>
      <c r="L106" s="22">
        <v>28</v>
      </c>
      <c r="M106" s="21">
        <v>320</v>
      </c>
      <c r="N106" s="22">
        <v>1464</v>
      </c>
      <c r="P106" s="2" t="b">
        <f>B106='Est by PSA'!$I$6</f>
        <v>0</v>
      </c>
      <c r="Q106" t="b">
        <f t="shared" si="4"/>
        <v>0</v>
      </c>
    </row>
    <row r="107" spans="2:17" ht="14.5" x14ac:dyDescent="0.35">
      <c r="B107" s="18">
        <v>5</v>
      </c>
      <c r="C107" s="19" t="s">
        <v>114</v>
      </c>
      <c r="D107" s="20" t="s">
        <v>28</v>
      </c>
      <c r="E107" s="21">
        <v>20867</v>
      </c>
      <c r="F107" s="21">
        <v>8027</v>
      </c>
      <c r="G107" s="21">
        <v>6343</v>
      </c>
      <c r="H107" s="21">
        <v>4899</v>
      </c>
      <c r="I107" s="21">
        <v>2094</v>
      </c>
      <c r="J107" s="21">
        <v>559</v>
      </c>
      <c r="K107" s="21">
        <v>525</v>
      </c>
      <c r="L107" s="22">
        <v>124</v>
      </c>
      <c r="M107" s="21">
        <v>1540</v>
      </c>
      <c r="N107" s="22">
        <v>6343</v>
      </c>
      <c r="P107" s="2" t="b">
        <f>B107='Est by PSA'!$I$6</f>
        <v>0</v>
      </c>
      <c r="Q107" t="b">
        <f t="shared" si="4"/>
        <v>0</v>
      </c>
    </row>
    <row r="108" spans="2:17" ht="14.5" x14ac:dyDescent="0.35">
      <c r="B108" s="18">
        <v>8</v>
      </c>
      <c r="C108" s="19" t="s">
        <v>115</v>
      </c>
      <c r="D108" s="20" t="s">
        <v>30</v>
      </c>
      <c r="E108" s="21">
        <v>254777</v>
      </c>
      <c r="F108" s="21">
        <v>77746</v>
      </c>
      <c r="G108" s="21">
        <v>60726</v>
      </c>
      <c r="H108" s="21">
        <v>42724</v>
      </c>
      <c r="I108" s="21">
        <v>16448</v>
      </c>
      <c r="J108" s="21">
        <v>5156</v>
      </c>
      <c r="K108" s="21">
        <v>5956</v>
      </c>
      <c r="L108" s="22">
        <v>18164</v>
      </c>
      <c r="M108" s="21">
        <v>16755</v>
      </c>
      <c r="N108" s="22" t="s">
        <v>134</v>
      </c>
      <c r="P108" s="2" t="b">
        <f>B108='Est by PSA'!$I$6</f>
        <v>0</v>
      </c>
      <c r="Q108" t="b">
        <f t="shared" si="4"/>
        <v>0</v>
      </c>
    </row>
    <row r="109" spans="2:17" ht="14.5" x14ac:dyDescent="0.35">
      <c r="B109" s="18">
        <v>4</v>
      </c>
      <c r="C109" s="19" t="s">
        <v>116</v>
      </c>
      <c r="D109" s="20" t="s">
        <v>30</v>
      </c>
      <c r="E109" s="21">
        <v>5324</v>
      </c>
      <c r="F109" s="21">
        <v>1978</v>
      </c>
      <c r="G109" s="21">
        <v>1684</v>
      </c>
      <c r="H109" s="21">
        <v>1216</v>
      </c>
      <c r="I109" s="21">
        <v>514</v>
      </c>
      <c r="J109" s="21">
        <v>112</v>
      </c>
      <c r="K109" s="21">
        <v>135</v>
      </c>
      <c r="L109" s="22">
        <v>56</v>
      </c>
      <c r="M109" s="21">
        <v>455</v>
      </c>
      <c r="N109" s="22" t="s">
        <v>134</v>
      </c>
      <c r="P109" s="2" t="b">
        <f>B109='Est by PSA'!$I$6</f>
        <v>0</v>
      </c>
      <c r="Q109" t="b">
        <f t="shared" si="4"/>
        <v>0</v>
      </c>
    </row>
    <row r="110" spans="2:17" ht="14.5" x14ac:dyDescent="0.35">
      <c r="B110" s="18">
        <v>1</v>
      </c>
      <c r="C110" s="19" t="s">
        <v>117</v>
      </c>
      <c r="D110" s="20" t="s">
        <v>28</v>
      </c>
      <c r="E110" s="21">
        <v>44042</v>
      </c>
      <c r="F110" s="21">
        <v>17053</v>
      </c>
      <c r="G110" s="21">
        <v>13957</v>
      </c>
      <c r="H110" s="21">
        <v>10543</v>
      </c>
      <c r="I110" s="21">
        <v>4472</v>
      </c>
      <c r="J110" s="21">
        <v>1465</v>
      </c>
      <c r="K110" s="21">
        <v>1183</v>
      </c>
      <c r="L110" s="22">
        <v>1242</v>
      </c>
      <c r="M110" s="21">
        <v>3555</v>
      </c>
      <c r="N110" s="22">
        <v>13957</v>
      </c>
      <c r="P110" s="2" t="b">
        <f>B110='Est by PSA'!$I$6</f>
        <v>0</v>
      </c>
      <c r="Q110" t="b">
        <f t="shared" si="4"/>
        <v>0</v>
      </c>
    </row>
    <row r="111" spans="2:17" ht="14.5" x14ac:dyDescent="0.35">
      <c r="B111" s="18">
        <v>4</v>
      </c>
      <c r="C111" s="19" t="s">
        <v>118</v>
      </c>
      <c r="D111" s="20" t="s">
        <v>30</v>
      </c>
      <c r="E111" s="21">
        <v>130555</v>
      </c>
      <c r="F111" s="21">
        <v>43046</v>
      </c>
      <c r="G111" s="21">
        <v>34773</v>
      </c>
      <c r="H111" s="21">
        <v>25516</v>
      </c>
      <c r="I111" s="21">
        <v>10811</v>
      </c>
      <c r="J111" s="21">
        <v>3118</v>
      </c>
      <c r="K111" s="21">
        <v>2405</v>
      </c>
      <c r="L111" s="22">
        <v>930</v>
      </c>
      <c r="M111" s="21">
        <v>8645</v>
      </c>
      <c r="N111" s="22" t="s">
        <v>134</v>
      </c>
      <c r="P111" s="2" t="b">
        <f>B111='Est by PSA'!$I$6</f>
        <v>0</v>
      </c>
      <c r="Q111" t="b">
        <f t="shared" si="4"/>
        <v>0</v>
      </c>
    </row>
    <row r="112" spans="2:17" ht="14.5" x14ac:dyDescent="0.35">
      <c r="B112" s="18">
        <v>11</v>
      </c>
      <c r="C112" s="19" t="s">
        <v>119</v>
      </c>
      <c r="D112" s="20" t="s">
        <v>28</v>
      </c>
      <c r="E112" s="21">
        <v>16972</v>
      </c>
      <c r="F112" s="21">
        <v>6153</v>
      </c>
      <c r="G112" s="21">
        <v>4895</v>
      </c>
      <c r="H112" s="21">
        <v>3751</v>
      </c>
      <c r="I112" s="21">
        <v>1641</v>
      </c>
      <c r="J112" s="21">
        <v>480</v>
      </c>
      <c r="K112" s="21">
        <v>603</v>
      </c>
      <c r="L112" s="22">
        <v>248</v>
      </c>
      <c r="M112" s="21">
        <v>1495</v>
      </c>
      <c r="N112" s="22">
        <v>4895</v>
      </c>
      <c r="P112" s="2" t="b">
        <f>B112='Est by PSA'!$I$6</f>
        <v>0</v>
      </c>
      <c r="Q112" t="b">
        <f t="shared" si="4"/>
        <v>0</v>
      </c>
    </row>
    <row r="113" spans="2:17" ht="14.5" x14ac:dyDescent="0.35">
      <c r="B113" s="18">
        <v>5</v>
      </c>
      <c r="C113" s="19" t="s">
        <v>120</v>
      </c>
      <c r="D113" s="20" t="s">
        <v>30</v>
      </c>
      <c r="E113" s="21">
        <v>73179</v>
      </c>
      <c r="F113" s="21">
        <v>24707</v>
      </c>
      <c r="G113" s="21">
        <v>19728</v>
      </c>
      <c r="H113" s="21">
        <v>14701</v>
      </c>
      <c r="I113" s="21">
        <v>6117</v>
      </c>
      <c r="J113" s="21">
        <v>1543</v>
      </c>
      <c r="K113" s="21">
        <v>2148</v>
      </c>
      <c r="L113" s="22">
        <v>2172</v>
      </c>
      <c r="M113" s="21">
        <v>5890</v>
      </c>
      <c r="N113" s="22" t="s">
        <v>134</v>
      </c>
      <c r="P113" s="2" t="b">
        <f>B113='Est by PSA'!$I$6</f>
        <v>0</v>
      </c>
      <c r="Q113" t="b">
        <f t="shared" si="4"/>
        <v>0</v>
      </c>
    </row>
    <row r="114" spans="2:17" ht="14.5" x14ac:dyDescent="0.35">
      <c r="B114" s="18">
        <v>10</v>
      </c>
      <c r="C114" s="19" t="s">
        <v>121</v>
      </c>
      <c r="D114" s="20" t="s">
        <v>28</v>
      </c>
      <c r="E114" s="21">
        <v>11199</v>
      </c>
      <c r="F114" s="21">
        <v>4045</v>
      </c>
      <c r="G114" s="21">
        <v>3288</v>
      </c>
      <c r="H114" s="21">
        <v>2463</v>
      </c>
      <c r="I114" s="21">
        <v>1058</v>
      </c>
      <c r="J114" s="21">
        <v>379</v>
      </c>
      <c r="K114" s="21">
        <v>325</v>
      </c>
      <c r="L114" s="22">
        <v>99</v>
      </c>
      <c r="M114" s="21">
        <v>885</v>
      </c>
      <c r="N114" s="22">
        <v>3288</v>
      </c>
      <c r="P114" s="2" t="b">
        <f>B114='Est by PSA'!$I$6</f>
        <v>0</v>
      </c>
      <c r="Q114" t="b">
        <f t="shared" si="4"/>
        <v>0</v>
      </c>
    </row>
    <row r="115" spans="2:17" ht="14.5" x14ac:dyDescent="0.35">
      <c r="B115" s="18">
        <v>3</v>
      </c>
      <c r="C115" s="19" t="s">
        <v>122</v>
      </c>
      <c r="D115" s="20" t="s">
        <v>28</v>
      </c>
      <c r="E115" s="21">
        <v>16576</v>
      </c>
      <c r="F115" s="21">
        <v>5458</v>
      </c>
      <c r="G115" s="21">
        <v>4364</v>
      </c>
      <c r="H115" s="21">
        <v>3255</v>
      </c>
      <c r="I115" s="21">
        <v>1345</v>
      </c>
      <c r="J115" s="21">
        <v>418</v>
      </c>
      <c r="K115" s="21">
        <v>458</v>
      </c>
      <c r="L115" s="22">
        <v>320</v>
      </c>
      <c r="M115" s="21">
        <v>1265</v>
      </c>
      <c r="N115" s="22">
        <v>4364</v>
      </c>
      <c r="P115" s="2" t="b">
        <f>B115='Est by PSA'!$I$6</f>
        <v>0</v>
      </c>
      <c r="Q115" t="b">
        <f t="shared" si="4"/>
        <v>0</v>
      </c>
    </row>
    <row r="116" spans="2:17" ht="14.5" x14ac:dyDescent="0.35">
      <c r="B116" s="18">
        <v>8</v>
      </c>
      <c r="C116" s="19" t="s">
        <v>123</v>
      </c>
      <c r="D116" s="20" t="s">
        <v>28</v>
      </c>
      <c r="E116" s="21">
        <v>13682</v>
      </c>
      <c r="F116" s="21">
        <v>5030</v>
      </c>
      <c r="G116" s="21">
        <v>4149</v>
      </c>
      <c r="H116" s="21">
        <v>2910</v>
      </c>
      <c r="I116" s="21">
        <v>1229</v>
      </c>
      <c r="J116" s="21">
        <v>290</v>
      </c>
      <c r="K116" s="21">
        <v>264</v>
      </c>
      <c r="L116" s="22">
        <v>72</v>
      </c>
      <c r="M116" s="21">
        <v>1035</v>
      </c>
      <c r="N116" s="22">
        <v>4149</v>
      </c>
      <c r="P116" s="2" t="b">
        <f>B116='Est by PSA'!$I$6</f>
        <v>0</v>
      </c>
      <c r="Q116" t="b">
        <f t="shared" si="4"/>
        <v>0</v>
      </c>
    </row>
    <row r="117" spans="2:17" ht="14.5" x14ac:dyDescent="0.35">
      <c r="B117" s="18">
        <v>10</v>
      </c>
      <c r="C117" s="19" t="s">
        <v>124</v>
      </c>
      <c r="D117" s="20" t="s">
        <v>28</v>
      </c>
      <c r="E117" s="21">
        <v>15994</v>
      </c>
      <c r="F117" s="21">
        <v>5797</v>
      </c>
      <c r="G117" s="21">
        <v>4693</v>
      </c>
      <c r="H117" s="21">
        <v>3508</v>
      </c>
      <c r="I117" s="21">
        <v>1593</v>
      </c>
      <c r="J117" s="21">
        <v>648</v>
      </c>
      <c r="K117" s="21">
        <v>504</v>
      </c>
      <c r="L117" s="22">
        <v>113</v>
      </c>
      <c r="M117" s="21">
        <v>1375</v>
      </c>
      <c r="N117" s="22">
        <v>4693</v>
      </c>
      <c r="P117" s="2" t="b">
        <f>B117='Est by PSA'!$I$6</f>
        <v>0</v>
      </c>
      <c r="Q117" t="b">
        <f t="shared" si="4"/>
        <v>0</v>
      </c>
    </row>
    <row r="118" spans="2:17" ht="14.5" x14ac:dyDescent="0.35">
      <c r="B118" s="18">
        <v>10</v>
      </c>
      <c r="C118" s="19" t="s">
        <v>125</v>
      </c>
      <c r="D118" s="20" t="s">
        <v>28</v>
      </c>
      <c r="E118" s="21">
        <v>13708</v>
      </c>
      <c r="F118" s="21">
        <v>5195</v>
      </c>
      <c r="G118" s="21">
        <v>4293</v>
      </c>
      <c r="H118" s="21">
        <v>3176</v>
      </c>
      <c r="I118" s="21">
        <v>1529</v>
      </c>
      <c r="J118" s="21">
        <v>525</v>
      </c>
      <c r="K118" s="21">
        <v>613</v>
      </c>
      <c r="L118" s="22">
        <v>113</v>
      </c>
      <c r="M118" s="21">
        <v>1185</v>
      </c>
      <c r="N118" s="22">
        <v>4293</v>
      </c>
      <c r="P118" s="2" t="b">
        <f>B118='Est by PSA'!$I$6</f>
        <v>0</v>
      </c>
      <c r="Q118" t="b">
        <f t="shared" si="4"/>
        <v>0</v>
      </c>
    </row>
    <row r="119" spans="2:17" ht="14.5" x14ac:dyDescent="0.35">
      <c r="B119" s="18">
        <v>1</v>
      </c>
      <c r="C119" s="19" t="s">
        <v>126</v>
      </c>
      <c r="D119" s="20" t="s">
        <v>28</v>
      </c>
      <c r="E119" s="21">
        <v>55192</v>
      </c>
      <c r="F119" s="21">
        <v>19759</v>
      </c>
      <c r="G119" s="21">
        <v>16111</v>
      </c>
      <c r="H119" s="21">
        <v>11827</v>
      </c>
      <c r="I119" s="21">
        <v>5015</v>
      </c>
      <c r="J119" s="21">
        <v>1554</v>
      </c>
      <c r="K119" s="21">
        <v>1270</v>
      </c>
      <c r="L119" s="22">
        <v>1467</v>
      </c>
      <c r="M119" s="21">
        <v>4390</v>
      </c>
      <c r="N119" s="22">
        <v>16111</v>
      </c>
      <c r="P119" s="2" t="b">
        <f>B119='Est by PSA'!$I$6</f>
        <v>0</v>
      </c>
      <c r="Q119" t="b">
        <f t="shared" si="4"/>
        <v>0</v>
      </c>
    </row>
    <row r="120" spans="2:17" ht="14.5" x14ac:dyDescent="0.35">
      <c r="B120" s="18">
        <v>2</v>
      </c>
      <c r="C120" s="19" t="s">
        <v>127</v>
      </c>
      <c r="D120" s="20" t="s">
        <v>30</v>
      </c>
      <c r="E120" s="21">
        <v>698450</v>
      </c>
      <c r="F120" s="21">
        <v>189250</v>
      </c>
      <c r="G120" s="21">
        <v>141336</v>
      </c>
      <c r="H120" s="21">
        <v>98430</v>
      </c>
      <c r="I120" s="21">
        <v>37999</v>
      </c>
      <c r="J120" s="21">
        <v>10244</v>
      </c>
      <c r="K120" s="21">
        <v>8464</v>
      </c>
      <c r="L120" s="22">
        <v>37635</v>
      </c>
      <c r="M120" s="21">
        <v>25470</v>
      </c>
      <c r="N120" s="22" t="s">
        <v>134</v>
      </c>
      <c r="P120" s="2" t="b">
        <f>B120='Est by PSA'!$I$6</f>
        <v>1</v>
      </c>
      <c r="Q120" t="b">
        <f t="shared" si="4"/>
        <v>0</v>
      </c>
    </row>
    <row r="121" spans="2:17" ht="14.5" x14ac:dyDescent="0.35">
      <c r="B121" s="18">
        <v>11</v>
      </c>
      <c r="C121" s="19" t="s">
        <v>128</v>
      </c>
      <c r="D121" s="20" t="s">
        <v>30</v>
      </c>
      <c r="E121" s="21">
        <v>66902</v>
      </c>
      <c r="F121" s="21">
        <v>22175</v>
      </c>
      <c r="G121" s="21">
        <v>17848</v>
      </c>
      <c r="H121" s="21">
        <v>13109</v>
      </c>
      <c r="I121" s="21">
        <v>5433</v>
      </c>
      <c r="J121" s="21">
        <v>1300</v>
      </c>
      <c r="K121" s="21">
        <v>1878</v>
      </c>
      <c r="L121" s="22">
        <v>986</v>
      </c>
      <c r="M121" s="21">
        <v>5070</v>
      </c>
      <c r="N121" s="22" t="s">
        <v>134</v>
      </c>
      <c r="P121" s="2" t="b">
        <f>B121='Est by PSA'!$I$6</f>
        <v>0</v>
      </c>
      <c r="Q121" t="b">
        <f t="shared" si="4"/>
        <v>0</v>
      </c>
    </row>
    <row r="122" spans="2:17" ht="14.5" x14ac:dyDescent="0.35">
      <c r="B122" s="18">
        <v>1</v>
      </c>
      <c r="C122" s="19" t="s">
        <v>129</v>
      </c>
      <c r="D122" s="20" t="s">
        <v>30</v>
      </c>
      <c r="E122" s="21">
        <v>283289</v>
      </c>
      <c r="F122" s="21">
        <v>89395</v>
      </c>
      <c r="G122" s="21">
        <v>70351</v>
      </c>
      <c r="H122" s="21">
        <v>51590</v>
      </c>
      <c r="I122" s="21">
        <v>21259</v>
      </c>
      <c r="J122" s="21">
        <v>6869</v>
      </c>
      <c r="K122" s="21">
        <v>6960</v>
      </c>
      <c r="L122" s="22">
        <v>12250</v>
      </c>
      <c r="M122" s="21">
        <v>18765</v>
      </c>
      <c r="N122" s="22" t="s">
        <v>134</v>
      </c>
      <c r="P122" s="2" t="b">
        <f>B122='Est by PSA'!$I$6</f>
        <v>0</v>
      </c>
      <c r="Q122" t="b">
        <f t="shared" si="4"/>
        <v>0</v>
      </c>
    </row>
    <row r="123" spans="2:17" ht="14.5" x14ac:dyDescent="0.35">
      <c r="B123" s="18">
        <v>4</v>
      </c>
      <c r="C123" s="19" t="s">
        <v>130</v>
      </c>
      <c r="D123" s="20" t="s">
        <v>30</v>
      </c>
      <c r="E123" s="21">
        <v>38348</v>
      </c>
      <c r="F123" s="21">
        <v>12500</v>
      </c>
      <c r="G123" s="21">
        <v>10010</v>
      </c>
      <c r="H123" s="21">
        <v>7193</v>
      </c>
      <c r="I123" s="21">
        <v>2980</v>
      </c>
      <c r="J123" s="21">
        <v>1005</v>
      </c>
      <c r="K123" s="21">
        <v>715</v>
      </c>
      <c r="L123" s="22">
        <v>228</v>
      </c>
      <c r="M123" s="21">
        <v>2295</v>
      </c>
      <c r="N123" s="22" t="s">
        <v>134</v>
      </c>
      <c r="P123" s="2" t="b">
        <f>B123='Est by PSA'!$I$6</f>
        <v>0</v>
      </c>
      <c r="Q123" t="b">
        <f t="shared" si="4"/>
        <v>0</v>
      </c>
    </row>
    <row r="124" spans="2:17" ht="14.5" x14ac:dyDescent="0.35">
      <c r="B124" s="18">
        <v>12</v>
      </c>
      <c r="C124" s="19" t="s">
        <v>131</v>
      </c>
      <c r="D124" s="20" t="s">
        <v>30</v>
      </c>
      <c r="E124" s="21">
        <v>2707648</v>
      </c>
      <c r="F124" s="21">
        <v>670052</v>
      </c>
      <c r="G124" s="21">
        <v>517042</v>
      </c>
      <c r="H124" s="21">
        <v>368637</v>
      </c>
      <c r="I124" s="21">
        <v>150429</v>
      </c>
      <c r="J124" s="21">
        <v>45764</v>
      </c>
      <c r="K124" s="21">
        <v>88093</v>
      </c>
      <c r="L124" s="22">
        <v>338886</v>
      </c>
      <c r="M124" s="21">
        <v>160930</v>
      </c>
      <c r="N124" s="22" t="s">
        <v>134</v>
      </c>
      <c r="P124" s="2" t="b">
        <f>B124='Est by PSA'!$I$6</f>
        <v>0</v>
      </c>
      <c r="Q124" t="b">
        <f t="shared" si="4"/>
        <v>0</v>
      </c>
    </row>
    <row r="125" spans="2:17" ht="14.5" x14ac:dyDescent="0.35">
      <c r="B125" s="29">
        <v>13</v>
      </c>
      <c r="C125" s="30" t="s">
        <v>132</v>
      </c>
      <c r="D125" s="31" t="s">
        <v>30</v>
      </c>
      <c r="E125" s="32">
        <v>2478164</v>
      </c>
      <c r="F125" s="32">
        <v>773496</v>
      </c>
      <c r="G125" s="32">
        <v>607328</v>
      </c>
      <c r="H125" s="32">
        <v>437670</v>
      </c>
      <c r="I125" s="32">
        <v>178739</v>
      </c>
      <c r="J125" s="32">
        <v>55863</v>
      </c>
      <c r="K125" s="32">
        <v>53868</v>
      </c>
      <c r="L125" s="33">
        <v>208081</v>
      </c>
      <c r="M125" s="32">
        <v>143775</v>
      </c>
      <c r="N125" s="33" t="s">
        <v>134</v>
      </c>
      <c r="P125" s="2" t="b">
        <f>B125='Est by PSA'!$I$6</f>
        <v>0</v>
      </c>
      <c r="Q125" t="b">
        <f t="shared" si="4"/>
        <v>0</v>
      </c>
    </row>
    <row r="126" spans="2:17" thickBot="1" x14ac:dyDescent="0.4"/>
    <row r="127" spans="2:17" s="35" customFormat="1" ht="14.5" x14ac:dyDescent="0.35">
      <c r="O127" s="98"/>
      <c r="Q127" s="98"/>
    </row>
    <row r="128" spans="2:17" ht="23.5" x14ac:dyDescent="0.55000000000000004">
      <c r="B128" s="99" t="s">
        <v>302</v>
      </c>
      <c r="N128"/>
      <c r="O128" s="2"/>
      <c r="P128"/>
      <c r="Q128" s="2"/>
    </row>
    <row r="129" spans="3:17" ht="14.5" x14ac:dyDescent="0.35"/>
    <row r="130" spans="3:17" ht="30.75" customHeight="1" thickBot="1" x14ac:dyDescent="0.4">
      <c r="C130" s="15" t="s">
        <v>283</v>
      </c>
      <c r="D130" s="180" t="s">
        <v>26</v>
      </c>
      <c r="E130" s="182"/>
      <c r="F130" s="180" t="s">
        <v>284</v>
      </c>
      <c r="G130" s="181"/>
      <c r="H130" s="181"/>
      <c r="I130" s="181"/>
      <c r="J130" s="181"/>
      <c r="K130" s="182"/>
      <c r="O130" s="2"/>
      <c r="P130"/>
      <c r="Q130" s="2"/>
    </row>
    <row r="131" spans="3:17" ht="14.5" x14ac:dyDescent="0.35">
      <c r="C131" s="162" t="s">
        <v>285</v>
      </c>
      <c r="D131" s="200" t="s">
        <v>286</v>
      </c>
      <c r="E131" s="201"/>
      <c r="F131" s="200" t="s">
        <v>317</v>
      </c>
      <c r="G131" s="209"/>
      <c r="H131" s="209"/>
      <c r="I131" s="209"/>
      <c r="J131" s="209"/>
      <c r="K131" s="201"/>
      <c r="O131" s="2"/>
      <c r="P131"/>
      <c r="Q131" s="2"/>
    </row>
    <row r="132" spans="3:17" ht="14.5" x14ac:dyDescent="0.35">
      <c r="C132" s="163"/>
      <c r="D132" s="198"/>
      <c r="E132" s="199"/>
      <c r="F132" s="186" t="s">
        <v>287</v>
      </c>
      <c r="G132" s="187"/>
      <c r="H132" s="187"/>
      <c r="I132" s="187"/>
      <c r="J132" s="187"/>
      <c r="K132" s="188"/>
      <c r="O132" s="2"/>
      <c r="P132"/>
      <c r="Q132" s="2"/>
    </row>
    <row r="133" spans="3:17" ht="14.5" x14ac:dyDescent="0.35">
      <c r="C133" s="161" t="s">
        <v>288</v>
      </c>
      <c r="D133" s="189" t="s">
        <v>286</v>
      </c>
      <c r="E133" s="191"/>
      <c r="F133" s="189" t="s">
        <v>317</v>
      </c>
      <c r="G133" s="190"/>
      <c r="H133" s="190"/>
      <c r="I133" s="190"/>
      <c r="J133" s="190"/>
      <c r="K133" s="191"/>
      <c r="O133" s="2"/>
      <c r="P133"/>
      <c r="Q133" s="2"/>
    </row>
    <row r="134" spans="3:17" ht="14.5" x14ac:dyDescent="0.35">
      <c r="C134" s="163"/>
      <c r="D134" s="198"/>
      <c r="E134" s="199"/>
      <c r="F134" s="186" t="s">
        <v>287</v>
      </c>
      <c r="G134" s="187"/>
      <c r="H134" s="187"/>
      <c r="I134" s="187"/>
      <c r="J134" s="187"/>
      <c r="K134" s="188"/>
      <c r="O134" s="2"/>
      <c r="P134"/>
      <c r="Q134" s="2"/>
    </row>
    <row r="135" spans="3:17" ht="14.5" x14ac:dyDescent="0.35">
      <c r="C135" s="161" t="s">
        <v>289</v>
      </c>
      <c r="D135" s="189" t="s">
        <v>286</v>
      </c>
      <c r="E135" s="191"/>
      <c r="F135" s="189" t="s">
        <v>317</v>
      </c>
      <c r="G135" s="190"/>
      <c r="H135" s="190"/>
      <c r="I135" s="190"/>
      <c r="J135" s="190"/>
      <c r="K135" s="191"/>
      <c r="O135" s="2"/>
      <c r="P135"/>
      <c r="Q135" s="2"/>
    </row>
    <row r="136" spans="3:17" ht="14.5" x14ac:dyDescent="0.35">
      <c r="C136" s="163"/>
      <c r="D136" s="198"/>
      <c r="E136" s="199"/>
      <c r="F136" s="186" t="s">
        <v>287</v>
      </c>
      <c r="G136" s="187"/>
      <c r="H136" s="187"/>
      <c r="I136" s="187"/>
      <c r="J136" s="187"/>
      <c r="K136" s="188"/>
      <c r="O136" s="2"/>
      <c r="P136"/>
      <c r="Q136" s="2"/>
    </row>
    <row r="137" spans="3:17" ht="14.5" x14ac:dyDescent="0.35">
      <c r="C137" s="161" t="s">
        <v>290</v>
      </c>
      <c r="D137" s="189" t="s">
        <v>286</v>
      </c>
      <c r="E137" s="191"/>
      <c r="F137" s="189" t="s">
        <v>317</v>
      </c>
      <c r="G137" s="190"/>
      <c r="H137" s="190"/>
      <c r="I137" s="190"/>
      <c r="J137" s="190"/>
      <c r="K137" s="191"/>
      <c r="O137" s="2"/>
      <c r="P137"/>
      <c r="Q137" s="2"/>
    </row>
    <row r="138" spans="3:17" ht="14.5" x14ac:dyDescent="0.35">
      <c r="C138" s="163"/>
      <c r="D138" s="198"/>
      <c r="E138" s="199"/>
      <c r="F138" s="186" t="s">
        <v>287</v>
      </c>
      <c r="G138" s="187"/>
      <c r="H138" s="187"/>
      <c r="I138" s="187"/>
      <c r="J138" s="187"/>
      <c r="K138" s="188"/>
      <c r="O138" s="2"/>
      <c r="P138"/>
      <c r="Q138" s="2"/>
    </row>
    <row r="139" spans="3:17" ht="14.5" x14ac:dyDescent="0.35">
      <c r="C139" s="161" t="s">
        <v>291</v>
      </c>
      <c r="D139" s="189" t="s">
        <v>286</v>
      </c>
      <c r="E139" s="191"/>
      <c r="F139" s="189" t="s">
        <v>317</v>
      </c>
      <c r="G139" s="190"/>
      <c r="H139" s="190"/>
      <c r="I139" s="190"/>
      <c r="J139" s="190"/>
      <c r="K139" s="191"/>
      <c r="O139" s="2"/>
      <c r="P139"/>
      <c r="Q139" s="2"/>
    </row>
    <row r="140" spans="3:17" ht="14.5" x14ac:dyDescent="0.35">
      <c r="C140" s="163"/>
      <c r="D140" s="198"/>
      <c r="E140" s="199"/>
      <c r="F140" s="186" t="s">
        <v>287</v>
      </c>
      <c r="G140" s="187"/>
      <c r="H140" s="187"/>
      <c r="I140" s="187"/>
      <c r="J140" s="187"/>
      <c r="K140" s="188"/>
      <c r="O140" s="2"/>
      <c r="P140"/>
      <c r="Q140" s="2"/>
    </row>
    <row r="141" spans="3:17" ht="14.5" x14ac:dyDescent="0.35">
      <c r="C141" s="161" t="s">
        <v>292</v>
      </c>
      <c r="D141" s="183" t="s">
        <v>286</v>
      </c>
      <c r="E141" s="185"/>
      <c r="F141" s="183" t="s">
        <v>301</v>
      </c>
      <c r="G141" s="184"/>
      <c r="H141" s="184"/>
      <c r="I141" s="184"/>
      <c r="J141" s="184"/>
      <c r="K141" s="185"/>
      <c r="O141" s="2"/>
      <c r="P141"/>
      <c r="Q141" s="2"/>
    </row>
    <row r="142" spans="3:17" ht="14.5" x14ac:dyDescent="0.35">
      <c r="C142" s="162"/>
      <c r="D142" s="192" t="s">
        <v>293</v>
      </c>
      <c r="E142" s="194"/>
      <c r="F142" s="192" t="s">
        <v>318</v>
      </c>
      <c r="G142" s="193"/>
      <c r="H142" s="193"/>
      <c r="I142" s="193"/>
      <c r="J142" s="193"/>
      <c r="K142" s="194"/>
      <c r="O142" s="2"/>
      <c r="P142"/>
      <c r="Q142" s="2"/>
    </row>
    <row r="143" spans="3:17" ht="14.5" x14ac:dyDescent="0.35">
      <c r="C143" s="162"/>
      <c r="D143" s="192" t="s">
        <v>44</v>
      </c>
      <c r="E143" s="194"/>
      <c r="F143" s="192" t="s">
        <v>319</v>
      </c>
      <c r="G143" s="193"/>
      <c r="H143" s="193"/>
      <c r="I143" s="193"/>
      <c r="J143" s="193"/>
      <c r="K143" s="194"/>
      <c r="O143" s="2"/>
      <c r="P143"/>
      <c r="Q143" s="2"/>
    </row>
    <row r="144" spans="3:17" ht="14.5" x14ac:dyDescent="0.35">
      <c r="C144" s="163"/>
      <c r="D144" s="198"/>
      <c r="E144" s="199"/>
      <c r="F144" s="186" t="s">
        <v>294</v>
      </c>
      <c r="G144" s="187"/>
      <c r="H144" s="187"/>
      <c r="I144" s="187"/>
      <c r="J144" s="187"/>
      <c r="K144" s="188"/>
      <c r="O144" s="2"/>
      <c r="P144"/>
      <c r="Q144" s="2"/>
    </row>
    <row r="145" spans="3:17" ht="14.5" x14ac:dyDescent="0.35">
      <c r="C145" s="161" t="s">
        <v>295</v>
      </c>
      <c r="D145" s="189" t="s">
        <v>286</v>
      </c>
      <c r="E145" s="191"/>
      <c r="F145" s="189" t="s">
        <v>320</v>
      </c>
      <c r="G145" s="190"/>
      <c r="H145" s="190"/>
      <c r="I145" s="190"/>
      <c r="J145" s="190"/>
      <c r="K145" s="191"/>
      <c r="O145" s="2"/>
      <c r="P145"/>
      <c r="Q145" s="2"/>
    </row>
    <row r="146" spans="3:17" ht="14.5" x14ac:dyDescent="0.35">
      <c r="C146" s="162"/>
      <c r="D146" s="192" t="s">
        <v>293</v>
      </c>
      <c r="E146" s="194"/>
      <c r="F146" s="192" t="s">
        <v>321</v>
      </c>
      <c r="G146" s="193"/>
      <c r="H146" s="193"/>
      <c r="I146" s="193"/>
      <c r="J146" s="193"/>
      <c r="K146" s="194"/>
      <c r="O146" s="2"/>
      <c r="P146"/>
      <c r="Q146" s="2"/>
    </row>
    <row r="147" spans="3:17" ht="14.5" x14ac:dyDescent="0.35">
      <c r="C147" s="163"/>
      <c r="D147" s="198"/>
      <c r="E147" s="199"/>
      <c r="F147" s="186" t="s">
        <v>287</v>
      </c>
      <c r="G147" s="187"/>
      <c r="H147" s="187"/>
      <c r="I147" s="187"/>
      <c r="J147" s="187"/>
      <c r="K147" s="188"/>
      <c r="O147" s="2"/>
      <c r="P147"/>
      <c r="Q147" s="2"/>
    </row>
    <row r="148" spans="3:17" ht="14.5" x14ac:dyDescent="0.35">
      <c r="C148" s="161" t="s">
        <v>296</v>
      </c>
      <c r="D148" s="183" t="s">
        <v>286</v>
      </c>
      <c r="E148" s="185"/>
      <c r="F148" s="183" t="s">
        <v>322</v>
      </c>
      <c r="G148" s="184"/>
      <c r="H148" s="184"/>
      <c r="I148" s="184"/>
      <c r="J148" s="184"/>
      <c r="K148" s="185"/>
      <c r="O148" s="2"/>
      <c r="P148"/>
      <c r="Q148" s="2"/>
    </row>
    <row r="149" spans="3:17" ht="14.5" x14ac:dyDescent="0.35">
      <c r="C149" s="163"/>
      <c r="D149" s="198"/>
      <c r="E149" s="199"/>
      <c r="F149" s="186" t="s">
        <v>297</v>
      </c>
      <c r="G149" s="187"/>
      <c r="H149" s="187"/>
      <c r="I149" s="187"/>
      <c r="J149" s="187"/>
      <c r="K149" s="188"/>
      <c r="O149" s="2"/>
      <c r="P149"/>
      <c r="Q149" s="2"/>
    </row>
    <row r="150" spans="3:17" ht="14.5" x14ac:dyDescent="0.35">
      <c r="C150" s="161" t="s">
        <v>298</v>
      </c>
      <c r="D150" s="183" t="s">
        <v>286</v>
      </c>
      <c r="E150" s="185"/>
      <c r="F150" s="183" t="s">
        <v>299</v>
      </c>
      <c r="G150" s="184"/>
      <c r="H150" s="184"/>
      <c r="I150" s="184"/>
      <c r="J150" s="184"/>
      <c r="K150" s="185"/>
      <c r="O150" s="2"/>
      <c r="P150"/>
      <c r="Q150" s="2"/>
    </row>
    <row r="151" spans="3:17" ht="14.5" x14ac:dyDescent="0.35">
      <c r="C151" s="163"/>
      <c r="D151" s="198"/>
      <c r="E151" s="199"/>
      <c r="F151" s="186" t="s">
        <v>300</v>
      </c>
      <c r="G151" s="187"/>
      <c r="H151" s="187"/>
      <c r="I151" s="187"/>
      <c r="J151" s="187"/>
      <c r="K151" s="188"/>
      <c r="O151" s="2"/>
      <c r="P151"/>
      <c r="Q151" s="2"/>
    </row>
    <row r="152" spans="3:17" ht="14.5" x14ac:dyDescent="0.35"/>
  </sheetData>
  <sheetProtection algorithmName="SHA-512" hashValue="0sL1EbMIV/zErZKoeOeIZ2fVFraTkDo+6vhYs5g5SAdVliuJDXF1AQCVNY76H2JuiI+vu4RNzjIZ2Y6Mm1baPA==" saltValue="wmQsRwPZ8dqNRh4kXAk/FQ==" spinCount="100000" sheet="1" sort="0" autoFilter="0" pivotTables="0"/>
  <mergeCells count="68">
    <mergeCell ref="C12:D12"/>
    <mergeCell ref="B5:D5"/>
    <mergeCell ref="C6:D6"/>
    <mergeCell ref="C7:D7"/>
    <mergeCell ref="B19:D19"/>
    <mergeCell ref="C8:D8"/>
    <mergeCell ref="C9:D9"/>
    <mergeCell ref="C10:D10"/>
    <mergeCell ref="C11:D11"/>
    <mergeCell ref="C13:D13"/>
    <mergeCell ref="C14:D14"/>
    <mergeCell ref="C15:D15"/>
    <mergeCell ref="C16:D16"/>
    <mergeCell ref="C17:D17"/>
    <mergeCell ref="C18:D18"/>
    <mergeCell ref="D130:E130"/>
    <mergeCell ref="F130:K130"/>
    <mergeCell ref="C131:C132"/>
    <mergeCell ref="D131:E131"/>
    <mergeCell ref="F131:K131"/>
    <mergeCell ref="D132:E132"/>
    <mergeCell ref="F132:K132"/>
    <mergeCell ref="C133:C134"/>
    <mergeCell ref="D133:E133"/>
    <mergeCell ref="F133:K133"/>
    <mergeCell ref="D134:E134"/>
    <mergeCell ref="F134:K134"/>
    <mergeCell ref="C135:C136"/>
    <mergeCell ref="D135:E135"/>
    <mergeCell ref="F135:K135"/>
    <mergeCell ref="D136:E136"/>
    <mergeCell ref="F136:K136"/>
    <mergeCell ref="C137:C138"/>
    <mergeCell ref="D137:E137"/>
    <mergeCell ref="F137:K137"/>
    <mergeCell ref="D138:E138"/>
    <mergeCell ref="F138:K138"/>
    <mergeCell ref="C139:C140"/>
    <mergeCell ref="D139:E139"/>
    <mergeCell ref="F139:K139"/>
    <mergeCell ref="D140:E140"/>
    <mergeCell ref="F140:K140"/>
    <mergeCell ref="C141:C144"/>
    <mergeCell ref="D141:E141"/>
    <mergeCell ref="F141:K141"/>
    <mergeCell ref="D142:E142"/>
    <mergeCell ref="F142:K142"/>
    <mergeCell ref="D143:E143"/>
    <mergeCell ref="F143:K143"/>
    <mergeCell ref="D144:E144"/>
    <mergeCell ref="F144:K144"/>
    <mergeCell ref="C145:C147"/>
    <mergeCell ref="D145:E145"/>
    <mergeCell ref="F145:K145"/>
    <mergeCell ref="D146:E146"/>
    <mergeCell ref="F146:K146"/>
    <mergeCell ref="D147:E147"/>
    <mergeCell ref="F147:K147"/>
    <mergeCell ref="C148:C149"/>
    <mergeCell ref="D148:E148"/>
    <mergeCell ref="F148:K148"/>
    <mergeCell ref="D149:E149"/>
    <mergeCell ref="F149:K149"/>
    <mergeCell ref="C150:C151"/>
    <mergeCell ref="D150:E150"/>
    <mergeCell ref="F150:K150"/>
    <mergeCell ref="D151:E151"/>
    <mergeCell ref="F151:K151"/>
  </mergeCells>
  <conditionalFormatting sqref="N22:N125">
    <cfRule type="expression" dxfId="3" priority="1">
      <formula>OR(N22=0,N22="")</formula>
    </cfRule>
  </conditionalFormatting>
  <dataValidations count="1">
    <dataValidation type="list" allowBlank="1" showInputMessage="1" showErrorMessage="1" promptTitle="Is This County Rural?" prompt="If the county is designated as rural, enter &quot;Y&quot; into the cell. The total 60 and older population will carry over into the rural column._x000a_" sqref="D22:D125" xr:uid="{00000000-0002-0000-0200-000000000000}">
      <formula1>" ,Y,N"</formula1>
    </dataValidation>
  </dataValidations>
  <hyperlinks>
    <hyperlink ref="F132" r:id="rId1" xr:uid="{00000000-0004-0000-0200-000000000000}"/>
    <hyperlink ref="F147" r:id="rId2" xr:uid="{00000000-0004-0000-0200-000001000000}"/>
    <hyperlink ref="F140" r:id="rId3" xr:uid="{00000000-0004-0000-0200-000002000000}"/>
    <hyperlink ref="F138" r:id="rId4" xr:uid="{00000000-0004-0000-0200-000003000000}"/>
    <hyperlink ref="F136" r:id="rId5" xr:uid="{00000000-0004-0000-0200-000004000000}"/>
    <hyperlink ref="F134" r:id="rId6" xr:uid="{00000000-0004-0000-0200-000005000000}"/>
    <hyperlink ref="F151:K151" r:id="rId7" display="Bulletins | OMB | The White House" xr:uid="{00000000-0004-0000-0200-000006000000}"/>
    <hyperlink ref="F144:K144" r:id="rId8" display="Population and Housing Unit Estimates Datasets (census.gov)" xr:uid="{00000000-0004-0000-0200-000007000000}"/>
  </hyperlinks>
  <printOptions horizontalCentered="1"/>
  <pageMargins left="0.2" right="0.2" top="0.25" bottom="0.5" header="0.3" footer="0.3"/>
  <pageSetup scale="55" fitToHeight="0" orientation="portrait" r:id="rId9"/>
  <drawing r:id="rId1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11B35-AE61-4D1B-A523-E84D38AD2A4D}">
  <sheetPr codeName="Sheet4">
    <pageSetUpPr fitToPage="1"/>
  </sheetPr>
  <dimension ref="A1:R152"/>
  <sheetViews>
    <sheetView showGridLines="0" workbookViewId="0">
      <pane ySplit="3" topLeftCell="A4" activePane="bottomLeft" state="frozen"/>
      <selection pane="bottomLeft" activeCell="F131" sqref="F131:K131"/>
    </sheetView>
  </sheetViews>
  <sheetFormatPr defaultColWidth="0" defaultRowHeight="15" customHeight="1" zeroHeight="1" x14ac:dyDescent="0.35"/>
  <cols>
    <col min="1" max="1" width="2.7265625" style="2" customWidth="1"/>
    <col min="2" max="2" width="7.7265625" style="2" customWidth="1"/>
    <col min="3" max="3" width="21.7265625" style="2" customWidth="1"/>
    <col min="4" max="4" width="7.7265625" style="2" customWidth="1"/>
    <col min="5" max="14" width="14.7265625" style="2" customWidth="1"/>
    <col min="15" max="15" width="2.7265625" style="2" customWidth="1"/>
    <col min="16" max="16384" width="9.1796875" hidden="1"/>
  </cols>
  <sheetData>
    <row r="1" spans="1:15" ht="14.5" x14ac:dyDescent="0.35"/>
    <row r="2" spans="1:15" ht="23.5" x14ac:dyDescent="0.55000000000000004">
      <c r="B2" s="3" t="s">
        <v>310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5" thickBot="1" x14ac:dyDescent="0.4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15" ht="14.5" x14ac:dyDescent="0.35"/>
    <row r="5" spans="1:15" s="34" customFormat="1" ht="29.5" thickBot="1" x14ac:dyDescent="0.4">
      <c r="A5" s="2"/>
      <c r="B5" s="206" t="s">
        <v>0</v>
      </c>
      <c r="C5" s="207"/>
      <c r="D5" s="207"/>
      <c r="E5" s="5" t="s">
        <v>1</v>
      </c>
      <c r="F5" s="5" t="s">
        <v>2</v>
      </c>
      <c r="G5" s="5" t="s">
        <v>3</v>
      </c>
      <c r="H5" s="5" t="s">
        <v>4</v>
      </c>
      <c r="I5" s="5" t="s">
        <v>5</v>
      </c>
      <c r="J5" s="5" t="s">
        <v>6</v>
      </c>
      <c r="K5" s="5" t="s">
        <v>7</v>
      </c>
      <c r="L5" s="5" t="s">
        <v>8</v>
      </c>
      <c r="M5" s="5" t="s">
        <v>9</v>
      </c>
      <c r="N5" s="5" t="s">
        <v>10</v>
      </c>
      <c r="O5" s="2"/>
    </row>
    <row r="6" spans="1:15" ht="14.5" x14ac:dyDescent="0.35">
      <c r="B6" s="6">
        <v>1</v>
      </c>
      <c r="C6" s="208" t="s">
        <v>11</v>
      </c>
      <c r="D6" s="208"/>
      <c r="E6" s="7">
        <f>SUMIF($B$22:$B$125,$B6,E$22:E$125)</f>
        <v>662216</v>
      </c>
      <c r="F6" s="7">
        <f t="shared" ref="F6:N6" si="0">SUMIF($B$22:$B$125,$B6,F$22:F$125)</f>
        <v>211942</v>
      </c>
      <c r="G6" s="7">
        <f t="shared" si="0"/>
        <v>167144</v>
      </c>
      <c r="H6" s="7">
        <f t="shared" si="0"/>
        <v>122760</v>
      </c>
      <c r="I6" s="7">
        <f t="shared" si="0"/>
        <v>51826</v>
      </c>
      <c r="J6" s="7">
        <f t="shared" si="0"/>
        <v>16791</v>
      </c>
      <c r="K6" s="7">
        <f t="shared" si="0"/>
        <v>13396</v>
      </c>
      <c r="L6" s="7">
        <f t="shared" si="0"/>
        <v>19440</v>
      </c>
      <c r="M6" s="7">
        <f t="shared" si="0"/>
        <v>42645</v>
      </c>
      <c r="N6" s="7">
        <f t="shared" si="0"/>
        <v>65896</v>
      </c>
    </row>
    <row r="7" spans="1:15" ht="14.5" x14ac:dyDescent="0.35">
      <c r="B7" s="8">
        <v>2</v>
      </c>
      <c r="C7" s="202" t="s">
        <v>12</v>
      </c>
      <c r="D7" s="202"/>
      <c r="E7" s="9">
        <f t="shared" ref="E7:N18" si="1">SUMIF($B$22:$B$125,$B7,E$22:E$125)</f>
        <v>3461719</v>
      </c>
      <c r="F7" s="9">
        <f t="shared" si="1"/>
        <v>981305</v>
      </c>
      <c r="G7" s="9">
        <f t="shared" si="1"/>
        <v>735864</v>
      </c>
      <c r="H7" s="9">
        <f t="shared" si="1"/>
        <v>519381</v>
      </c>
      <c r="I7" s="9">
        <f t="shared" si="1"/>
        <v>206769</v>
      </c>
      <c r="J7" s="9">
        <f t="shared" si="1"/>
        <v>59252</v>
      </c>
      <c r="K7" s="9">
        <f t="shared" si="1"/>
        <v>45731</v>
      </c>
      <c r="L7" s="9">
        <f t="shared" si="1"/>
        <v>160300</v>
      </c>
      <c r="M7" s="9">
        <f t="shared" si="1"/>
        <v>149005</v>
      </c>
      <c r="N7" s="9">
        <f t="shared" si="1"/>
        <v>0</v>
      </c>
    </row>
    <row r="8" spans="1:15" ht="14.5" x14ac:dyDescent="0.35">
      <c r="B8" s="8">
        <v>3</v>
      </c>
      <c r="C8" s="202" t="s">
        <v>13</v>
      </c>
      <c r="D8" s="202"/>
      <c r="E8" s="9">
        <f t="shared" si="1"/>
        <v>457249</v>
      </c>
      <c r="F8" s="9">
        <f t="shared" si="1"/>
        <v>156811</v>
      </c>
      <c r="G8" s="9">
        <f t="shared" si="1"/>
        <v>124551</v>
      </c>
      <c r="H8" s="9">
        <f t="shared" si="1"/>
        <v>92717</v>
      </c>
      <c r="I8" s="9">
        <f t="shared" si="1"/>
        <v>39821</v>
      </c>
      <c r="J8" s="9">
        <f t="shared" si="1"/>
        <v>11912</v>
      </c>
      <c r="K8" s="9">
        <f t="shared" si="1"/>
        <v>10987</v>
      </c>
      <c r="L8" s="9">
        <f t="shared" si="1"/>
        <v>10374</v>
      </c>
      <c r="M8" s="9">
        <f t="shared" si="1"/>
        <v>34190</v>
      </c>
      <c r="N8" s="9">
        <f t="shared" si="1"/>
        <v>68080</v>
      </c>
    </row>
    <row r="9" spans="1:15" ht="14.5" x14ac:dyDescent="0.35">
      <c r="B9" s="8">
        <v>4</v>
      </c>
      <c r="C9" s="202" t="s">
        <v>14</v>
      </c>
      <c r="D9" s="202"/>
      <c r="E9" s="9">
        <f t="shared" si="1"/>
        <v>401702</v>
      </c>
      <c r="F9" s="9">
        <f t="shared" si="1"/>
        <v>128363</v>
      </c>
      <c r="G9" s="9">
        <f t="shared" si="1"/>
        <v>103235</v>
      </c>
      <c r="H9" s="9">
        <f t="shared" si="1"/>
        <v>75438</v>
      </c>
      <c r="I9" s="9">
        <f t="shared" si="1"/>
        <v>32248</v>
      </c>
      <c r="J9" s="9">
        <f t="shared" si="1"/>
        <v>10175</v>
      </c>
      <c r="K9" s="9">
        <f t="shared" si="1"/>
        <v>8944</v>
      </c>
      <c r="L9" s="9">
        <f t="shared" si="1"/>
        <v>8953</v>
      </c>
      <c r="M9" s="9">
        <f t="shared" si="1"/>
        <v>27675</v>
      </c>
      <c r="N9" s="9">
        <f t="shared" si="1"/>
        <v>0</v>
      </c>
    </row>
    <row r="10" spans="1:15" ht="14.5" x14ac:dyDescent="0.35">
      <c r="B10" s="8">
        <v>5</v>
      </c>
      <c r="C10" s="202" t="s">
        <v>15</v>
      </c>
      <c r="D10" s="202"/>
      <c r="E10" s="9">
        <f t="shared" si="1"/>
        <v>809124</v>
      </c>
      <c r="F10" s="9">
        <f t="shared" si="1"/>
        <v>239549</v>
      </c>
      <c r="G10" s="9">
        <f t="shared" si="1"/>
        <v>188538</v>
      </c>
      <c r="H10" s="9">
        <f t="shared" si="1"/>
        <v>138029</v>
      </c>
      <c r="I10" s="9">
        <f t="shared" si="1"/>
        <v>58197</v>
      </c>
      <c r="J10" s="9">
        <f t="shared" si="1"/>
        <v>18034</v>
      </c>
      <c r="K10" s="9">
        <f t="shared" si="1"/>
        <v>16012</v>
      </c>
      <c r="L10" s="9">
        <f t="shared" si="1"/>
        <v>18390</v>
      </c>
      <c r="M10" s="9">
        <f t="shared" si="1"/>
        <v>50820</v>
      </c>
      <c r="N10" s="9">
        <f t="shared" si="1"/>
        <v>64765</v>
      </c>
    </row>
    <row r="11" spans="1:15" ht="14.5" x14ac:dyDescent="0.35">
      <c r="B11" s="8">
        <v>6</v>
      </c>
      <c r="C11" s="202" t="s">
        <v>16</v>
      </c>
      <c r="D11" s="202"/>
      <c r="E11" s="9">
        <f t="shared" si="1"/>
        <v>115626</v>
      </c>
      <c r="F11" s="9">
        <f t="shared" si="1"/>
        <v>40814</v>
      </c>
      <c r="G11" s="9">
        <f t="shared" si="1"/>
        <v>32350</v>
      </c>
      <c r="H11" s="9">
        <f t="shared" si="1"/>
        <v>24176</v>
      </c>
      <c r="I11" s="9">
        <f t="shared" si="1"/>
        <v>10844</v>
      </c>
      <c r="J11" s="9">
        <f t="shared" si="1"/>
        <v>3517</v>
      </c>
      <c r="K11" s="9">
        <f t="shared" si="1"/>
        <v>3330</v>
      </c>
      <c r="L11" s="9">
        <f t="shared" si="1"/>
        <v>1226</v>
      </c>
      <c r="M11" s="9">
        <f t="shared" si="1"/>
        <v>8835</v>
      </c>
      <c r="N11" s="9">
        <f t="shared" si="1"/>
        <v>30913</v>
      </c>
    </row>
    <row r="12" spans="1:15" ht="14.5" x14ac:dyDescent="0.35">
      <c r="B12" s="8">
        <v>7</v>
      </c>
      <c r="C12" s="202" t="s">
        <v>17</v>
      </c>
      <c r="D12" s="202"/>
      <c r="E12" s="9">
        <f t="shared" si="1"/>
        <v>440872</v>
      </c>
      <c r="F12" s="9">
        <f t="shared" si="1"/>
        <v>149035</v>
      </c>
      <c r="G12" s="9">
        <f t="shared" si="1"/>
        <v>117250</v>
      </c>
      <c r="H12" s="9">
        <f t="shared" si="1"/>
        <v>85665</v>
      </c>
      <c r="I12" s="9">
        <f t="shared" si="1"/>
        <v>36067</v>
      </c>
      <c r="J12" s="9">
        <f t="shared" si="1"/>
        <v>11354</v>
      </c>
      <c r="K12" s="9">
        <f t="shared" si="1"/>
        <v>10453</v>
      </c>
      <c r="L12" s="9">
        <f t="shared" si="1"/>
        <v>7605</v>
      </c>
      <c r="M12" s="9">
        <f t="shared" si="1"/>
        <v>32775</v>
      </c>
      <c r="N12" s="9">
        <f t="shared" si="1"/>
        <v>45680</v>
      </c>
    </row>
    <row r="13" spans="1:15" ht="14.5" x14ac:dyDescent="0.35">
      <c r="B13" s="8">
        <v>8</v>
      </c>
      <c r="C13" s="202" t="s">
        <v>18</v>
      </c>
      <c r="D13" s="202"/>
      <c r="E13" s="9">
        <f t="shared" si="1"/>
        <v>655150</v>
      </c>
      <c r="F13" s="9">
        <f t="shared" si="1"/>
        <v>207040</v>
      </c>
      <c r="G13" s="9">
        <f t="shared" si="1"/>
        <v>160373</v>
      </c>
      <c r="H13" s="9">
        <f t="shared" si="1"/>
        <v>114066</v>
      </c>
      <c r="I13" s="9">
        <f t="shared" si="1"/>
        <v>47131</v>
      </c>
      <c r="J13" s="9">
        <f t="shared" si="1"/>
        <v>14130</v>
      </c>
      <c r="K13" s="9">
        <f t="shared" si="1"/>
        <v>13809</v>
      </c>
      <c r="L13" s="9">
        <f t="shared" si="1"/>
        <v>24813</v>
      </c>
      <c r="M13" s="9">
        <f t="shared" si="1"/>
        <v>42540</v>
      </c>
      <c r="N13" s="9">
        <f t="shared" si="1"/>
        <v>12642</v>
      </c>
    </row>
    <row r="14" spans="1:15" ht="14.5" x14ac:dyDescent="0.35">
      <c r="B14" s="8">
        <v>9</v>
      </c>
      <c r="C14" s="202" t="s">
        <v>19</v>
      </c>
      <c r="D14" s="202"/>
      <c r="E14" s="9">
        <f t="shared" si="1"/>
        <v>143892</v>
      </c>
      <c r="F14" s="9">
        <f t="shared" si="1"/>
        <v>47768</v>
      </c>
      <c r="G14" s="9">
        <f t="shared" si="1"/>
        <v>37524</v>
      </c>
      <c r="H14" s="9">
        <f t="shared" si="1"/>
        <v>27708</v>
      </c>
      <c r="I14" s="9">
        <f t="shared" si="1"/>
        <v>11768</v>
      </c>
      <c r="J14" s="9">
        <f t="shared" si="1"/>
        <v>3685</v>
      </c>
      <c r="K14" s="9">
        <f t="shared" si="1"/>
        <v>3441</v>
      </c>
      <c r="L14" s="9">
        <f t="shared" si="1"/>
        <v>1588</v>
      </c>
      <c r="M14" s="9">
        <f t="shared" si="1"/>
        <v>10160</v>
      </c>
      <c r="N14" s="9">
        <f t="shared" si="1"/>
        <v>37524</v>
      </c>
    </row>
    <row r="15" spans="1:15" ht="14.5" x14ac:dyDescent="0.35">
      <c r="B15" s="8">
        <v>10</v>
      </c>
      <c r="C15" s="202" t="s">
        <v>20</v>
      </c>
      <c r="D15" s="202"/>
      <c r="E15" s="9">
        <f t="shared" si="1"/>
        <v>114514</v>
      </c>
      <c r="F15" s="9">
        <f t="shared" si="1"/>
        <v>40273</v>
      </c>
      <c r="G15" s="9">
        <f t="shared" si="1"/>
        <v>32106</v>
      </c>
      <c r="H15" s="9">
        <f t="shared" si="1"/>
        <v>23721</v>
      </c>
      <c r="I15" s="9">
        <f t="shared" si="1"/>
        <v>10726</v>
      </c>
      <c r="J15" s="9">
        <f t="shared" si="1"/>
        <v>3449</v>
      </c>
      <c r="K15" s="9">
        <f t="shared" si="1"/>
        <v>3206</v>
      </c>
      <c r="L15" s="9">
        <f t="shared" si="1"/>
        <v>986</v>
      </c>
      <c r="M15" s="9">
        <f t="shared" si="1"/>
        <v>8990</v>
      </c>
      <c r="N15" s="9">
        <f t="shared" si="1"/>
        <v>32106</v>
      </c>
    </row>
    <row r="16" spans="1:15" ht="14.5" x14ac:dyDescent="0.35">
      <c r="B16" s="8">
        <v>11</v>
      </c>
      <c r="C16" s="202" t="s">
        <v>21</v>
      </c>
      <c r="D16" s="202"/>
      <c r="E16" s="9">
        <f t="shared" si="1"/>
        <v>270203</v>
      </c>
      <c r="F16" s="9">
        <f t="shared" si="1"/>
        <v>90400</v>
      </c>
      <c r="G16" s="9">
        <f t="shared" si="1"/>
        <v>71719</v>
      </c>
      <c r="H16" s="9">
        <f t="shared" si="1"/>
        <v>53315</v>
      </c>
      <c r="I16" s="9">
        <f t="shared" si="1"/>
        <v>22705</v>
      </c>
      <c r="J16" s="9">
        <f t="shared" si="1"/>
        <v>6789</v>
      </c>
      <c r="K16" s="9">
        <f t="shared" si="1"/>
        <v>8231</v>
      </c>
      <c r="L16" s="9">
        <f t="shared" si="1"/>
        <v>5485</v>
      </c>
      <c r="M16" s="9">
        <f t="shared" si="1"/>
        <v>21400</v>
      </c>
      <c r="N16" s="9">
        <f t="shared" si="1"/>
        <v>37357</v>
      </c>
    </row>
    <row r="17" spans="1:15" ht="14.5" x14ac:dyDescent="0.35">
      <c r="B17" s="8">
        <v>12</v>
      </c>
      <c r="C17" s="202" t="s">
        <v>22</v>
      </c>
      <c r="D17" s="202"/>
      <c r="E17" s="9">
        <f t="shared" si="1"/>
        <v>2721914</v>
      </c>
      <c r="F17" s="9">
        <f t="shared" si="1"/>
        <v>663815</v>
      </c>
      <c r="G17" s="9">
        <f t="shared" si="1"/>
        <v>508887</v>
      </c>
      <c r="H17" s="9">
        <f t="shared" si="1"/>
        <v>361148</v>
      </c>
      <c r="I17" s="9">
        <f t="shared" si="1"/>
        <v>149789</v>
      </c>
      <c r="J17" s="9">
        <f t="shared" si="1"/>
        <v>45392</v>
      </c>
      <c r="K17" s="9">
        <f t="shared" si="1"/>
        <v>84545</v>
      </c>
      <c r="L17" s="9">
        <f t="shared" si="1"/>
        <v>336055</v>
      </c>
      <c r="M17" s="9">
        <f t="shared" si="1"/>
        <v>154105</v>
      </c>
      <c r="N17" s="9">
        <f t="shared" si="1"/>
        <v>0</v>
      </c>
    </row>
    <row r="18" spans="1:15" thickBot="1" x14ac:dyDescent="0.4">
      <c r="B18" s="10">
        <v>13</v>
      </c>
      <c r="C18" s="203" t="s">
        <v>23</v>
      </c>
      <c r="D18" s="203"/>
      <c r="E18" s="11">
        <f t="shared" si="1"/>
        <v>2503453</v>
      </c>
      <c r="F18" s="11">
        <f t="shared" si="1"/>
        <v>772410</v>
      </c>
      <c r="G18" s="11">
        <f t="shared" si="1"/>
        <v>602017</v>
      </c>
      <c r="H18" s="11">
        <f t="shared" si="1"/>
        <v>432783</v>
      </c>
      <c r="I18" s="11">
        <f t="shared" si="1"/>
        <v>180734</v>
      </c>
      <c r="J18" s="11">
        <f t="shared" si="1"/>
        <v>57917</v>
      </c>
      <c r="K18" s="11">
        <f t="shared" si="1"/>
        <v>50511</v>
      </c>
      <c r="L18" s="11">
        <f t="shared" si="1"/>
        <v>193784</v>
      </c>
      <c r="M18" s="11">
        <f t="shared" si="1"/>
        <v>141555</v>
      </c>
      <c r="N18" s="11">
        <f t="shared" si="1"/>
        <v>0</v>
      </c>
    </row>
    <row r="19" spans="1:15" ht="14.5" x14ac:dyDescent="0.35">
      <c r="B19" s="204" t="s">
        <v>24</v>
      </c>
      <c r="C19" s="205"/>
      <c r="D19" s="205"/>
      <c r="E19" s="12">
        <v>12757634</v>
      </c>
      <c r="F19" s="13">
        <v>3729525</v>
      </c>
      <c r="G19" s="13">
        <v>2881558</v>
      </c>
      <c r="H19" s="13">
        <v>2070907</v>
      </c>
      <c r="I19" s="13">
        <v>858625</v>
      </c>
      <c r="J19" s="13">
        <v>262397</v>
      </c>
      <c r="K19" s="13">
        <v>272596</v>
      </c>
      <c r="L19" s="13">
        <v>788999</v>
      </c>
      <c r="M19" s="13">
        <v>724695</v>
      </c>
      <c r="N19" s="14">
        <v>394963</v>
      </c>
    </row>
    <row r="20" spans="1:15" ht="14.5" x14ac:dyDescent="0.35"/>
    <row r="21" spans="1:15" s="34" customFormat="1" ht="29.5" thickBot="1" x14ac:dyDescent="0.4">
      <c r="A21" s="2"/>
      <c r="B21" s="15" t="s">
        <v>25</v>
      </c>
      <c r="C21" s="16" t="s">
        <v>26</v>
      </c>
      <c r="D21" s="17" t="s">
        <v>133</v>
      </c>
      <c r="E21" s="15" t="s">
        <v>1</v>
      </c>
      <c r="F21" s="15" t="s">
        <v>272</v>
      </c>
      <c r="G21" s="15" t="s">
        <v>273</v>
      </c>
      <c r="H21" s="15" t="s">
        <v>274</v>
      </c>
      <c r="I21" s="15" t="s">
        <v>275</v>
      </c>
      <c r="J21" s="15" t="s">
        <v>276</v>
      </c>
      <c r="K21" s="15" t="s">
        <v>277</v>
      </c>
      <c r="L21" s="15" t="s">
        <v>279</v>
      </c>
      <c r="M21" s="15" t="s">
        <v>280</v>
      </c>
      <c r="N21" s="15" t="s">
        <v>281</v>
      </c>
      <c r="O21" s="2"/>
    </row>
    <row r="22" spans="1:15" ht="14.5" x14ac:dyDescent="0.35">
      <c r="B22" s="18">
        <v>6</v>
      </c>
      <c r="C22" s="19" t="s">
        <v>27</v>
      </c>
      <c r="D22" s="20" t="s">
        <v>28</v>
      </c>
      <c r="E22" s="21">
        <v>65583</v>
      </c>
      <c r="F22" s="21">
        <v>22364</v>
      </c>
      <c r="G22" s="21">
        <v>17528</v>
      </c>
      <c r="H22" s="21">
        <v>13151</v>
      </c>
      <c r="I22" s="21">
        <v>6002</v>
      </c>
      <c r="J22" s="21">
        <v>1923</v>
      </c>
      <c r="K22" s="21">
        <v>1782</v>
      </c>
      <c r="L22" s="22">
        <v>858</v>
      </c>
      <c r="M22" s="21">
        <v>4920</v>
      </c>
      <c r="N22" s="22">
        <v>17528</v>
      </c>
    </row>
    <row r="23" spans="1:15" ht="14.5" x14ac:dyDescent="0.35">
      <c r="B23" s="18">
        <v>11</v>
      </c>
      <c r="C23" s="19" t="s">
        <v>29</v>
      </c>
      <c r="D23" s="20" t="s">
        <v>134</v>
      </c>
      <c r="E23" s="21">
        <v>5261</v>
      </c>
      <c r="F23" s="21">
        <v>2087</v>
      </c>
      <c r="G23" s="21">
        <v>1646</v>
      </c>
      <c r="H23" s="21">
        <v>1236</v>
      </c>
      <c r="I23" s="21">
        <v>500</v>
      </c>
      <c r="J23" s="21">
        <v>124</v>
      </c>
      <c r="K23" s="21">
        <v>316</v>
      </c>
      <c r="L23" s="22">
        <v>475</v>
      </c>
      <c r="M23" s="21">
        <v>520</v>
      </c>
      <c r="N23" s="22" t="s">
        <v>134</v>
      </c>
    </row>
    <row r="24" spans="1:15" ht="14.5" x14ac:dyDescent="0.35">
      <c r="B24" s="18">
        <v>8</v>
      </c>
      <c r="C24" s="19" t="s">
        <v>31</v>
      </c>
      <c r="D24" s="20" t="s">
        <v>134</v>
      </c>
      <c r="E24" s="21">
        <v>16750</v>
      </c>
      <c r="F24" s="21">
        <v>5384</v>
      </c>
      <c r="G24" s="21">
        <v>4002</v>
      </c>
      <c r="H24" s="21">
        <v>3026</v>
      </c>
      <c r="I24" s="21">
        <v>1282</v>
      </c>
      <c r="J24" s="21">
        <v>473</v>
      </c>
      <c r="K24" s="21">
        <v>405</v>
      </c>
      <c r="L24" s="22">
        <v>231</v>
      </c>
      <c r="M24" s="21">
        <v>1250</v>
      </c>
      <c r="N24" s="22" t="s">
        <v>134</v>
      </c>
    </row>
    <row r="25" spans="1:15" ht="14.5" x14ac:dyDescent="0.35">
      <c r="B25" s="18">
        <v>1</v>
      </c>
      <c r="C25" s="19" t="s">
        <v>32</v>
      </c>
      <c r="D25" s="20" t="s">
        <v>134</v>
      </c>
      <c r="E25" s="21">
        <v>53459</v>
      </c>
      <c r="F25" s="21">
        <v>15650</v>
      </c>
      <c r="G25" s="21">
        <v>12247</v>
      </c>
      <c r="H25" s="21">
        <v>8692</v>
      </c>
      <c r="I25" s="21">
        <v>3494</v>
      </c>
      <c r="J25" s="21">
        <v>1034</v>
      </c>
      <c r="K25" s="21">
        <v>837</v>
      </c>
      <c r="L25" s="22">
        <v>1512</v>
      </c>
      <c r="M25" s="21">
        <v>2795</v>
      </c>
      <c r="N25" s="22" t="s">
        <v>134</v>
      </c>
    </row>
    <row r="26" spans="1:15" ht="14.5" x14ac:dyDescent="0.35">
      <c r="B26" s="18">
        <v>6</v>
      </c>
      <c r="C26" s="19" t="s">
        <v>33</v>
      </c>
      <c r="D26" s="20" t="s">
        <v>28</v>
      </c>
      <c r="E26" s="21">
        <v>6334</v>
      </c>
      <c r="F26" s="21">
        <v>1686</v>
      </c>
      <c r="G26" s="21">
        <v>1274</v>
      </c>
      <c r="H26" s="21">
        <v>940</v>
      </c>
      <c r="I26" s="21">
        <v>408</v>
      </c>
      <c r="J26" s="21">
        <v>131</v>
      </c>
      <c r="K26" s="21">
        <v>102</v>
      </c>
      <c r="L26" s="22">
        <v>66</v>
      </c>
      <c r="M26" s="21">
        <v>360</v>
      </c>
      <c r="N26" s="22">
        <v>1274</v>
      </c>
    </row>
    <row r="27" spans="1:15" ht="14.5" x14ac:dyDescent="0.35">
      <c r="B27" s="18">
        <v>3</v>
      </c>
      <c r="C27" s="19" t="s">
        <v>34</v>
      </c>
      <c r="D27" s="20" t="s">
        <v>28</v>
      </c>
      <c r="E27" s="21">
        <v>33203</v>
      </c>
      <c r="F27" s="21">
        <v>12249</v>
      </c>
      <c r="G27" s="21">
        <v>9621</v>
      </c>
      <c r="H27" s="21">
        <v>7415</v>
      </c>
      <c r="I27" s="21">
        <v>3291</v>
      </c>
      <c r="J27" s="21">
        <v>913</v>
      </c>
      <c r="K27" s="21">
        <v>856</v>
      </c>
      <c r="L27" s="22">
        <v>574</v>
      </c>
      <c r="M27" s="21">
        <v>2480</v>
      </c>
      <c r="N27" s="22">
        <v>9621</v>
      </c>
    </row>
    <row r="28" spans="1:15" ht="14.5" x14ac:dyDescent="0.35">
      <c r="B28" s="18">
        <v>6</v>
      </c>
      <c r="C28" s="19" t="s">
        <v>35</v>
      </c>
      <c r="D28" s="20" t="s">
        <v>134</v>
      </c>
      <c r="E28" s="21">
        <v>4472</v>
      </c>
      <c r="F28" s="21">
        <v>1807</v>
      </c>
      <c r="G28" s="21">
        <v>1437</v>
      </c>
      <c r="H28" s="21">
        <v>1080</v>
      </c>
      <c r="I28" s="21">
        <v>488</v>
      </c>
      <c r="J28" s="21">
        <v>156</v>
      </c>
      <c r="K28" s="21">
        <v>42</v>
      </c>
      <c r="L28" s="22">
        <v>19</v>
      </c>
      <c r="M28" s="21">
        <v>285</v>
      </c>
      <c r="N28" s="22" t="s">
        <v>134</v>
      </c>
    </row>
    <row r="29" spans="1:15" ht="14.5" x14ac:dyDescent="0.35">
      <c r="B29" s="18">
        <v>1</v>
      </c>
      <c r="C29" s="19" t="s">
        <v>36</v>
      </c>
      <c r="D29" s="20" t="s">
        <v>28</v>
      </c>
      <c r="E29" s="21">
        <v>15594</v>
      </c>
      <c r="F29" s="21">
        <v>5969</v>
      </c>
      <c r="G29" s="21">
        <v>4886</v>
      </c>
      <c r="H29" s="21">
        <v>3727</v>
      </c>
      <c r="I29" s="21">
        <v>1594</v>
      </c>
      <c r="J29" s="21">
        <v>387</v>
      </c>
      <c r="K29" s="21">
        <v>311</v>
      </c>
      <c r="L29" s="22">
        <v>174</v>
      </c>
      <c r="M29" s="21">
        <v>1285</v>
      </c>
      <c r="N29" s="22">
        <v>4886</v>
      </c>
    </row>
    <row r="30" spans="1:15" ht="14.5" x14ac:dyDescent="0.35">
      <c r="B30" s="18">
        <v>7</v>
      </c>
      <c r="C30" s="19" t="s">
        <v>37</v>
      </c>
      <c r="D30" s="20" t="s">
        <v>28</v>
      </c>
      <c r="E30" s="21">
        <v>12955</v>
      </c>
      <c r="F30" s="21">
        <v>3989</v>
      </c>
      <c r="G30" s="21">
        <v>3122</v>
      </c>
      <c r="H30" s="21">
        <v>2331</v>
      </c>
      <c r="I30" s="21">
        <v>911</v>
      </c>
      <c r="J30" s="21">
        <v>353</v>
      </c>
      <c r="K30" s="21">
        <v>372</v>
      </c>
      <c r="L30" s="22">
        <v>283</v>
      </c>
      <c r="M30" s="21">
        <v>925</v>
      </c>
      <c r="N30" s="22">
        <v>3122</v>
      </c>
    </row>
    <row r="31" spans="1:15" ht="14.5" x14ac:dyDescent="0.35">
      <c r="B31" s="18">
        <v>5</v>
      </c>
      <c r="C31" s="19" t="s">
        <v>38</v>
      </c>
      <c r="D31" s="20" t="s">
        <v>134</v>
      </c>
      <c r="E31" s="21">
        <v>206525</v>
      </c>
      <c r="F31" s="21">
        <v>48669</v>
      </c>
      <c r="G31" s="21">
        <v>38130</v>
      </c>
      <c r="H31" s="21">
        <v>27749</v>
      </c>
      <c r="I31" s="21">
        <v>11274</v>
      </c>
      <c r="J31" s="21">
        <v>3398</v>
      </c>
      <c r="K31" s="21">
        <v>3003</v>
      </c>
      <c r="L31" s="22">
        <v>6780</v>
      </c>
      <c r="M31" s="21">
        <v>9885</v>
      </c>
      <c r="N31" s="22" t="s">
        <v>134</v>
      </c>
    </row>
    <row r="32" spans="1:15" ht="14.5" x14ac:dyDescent="0.35">
      <c r="B32" s="18">
        <v>7</v>
      </c>
      <c r="C32" s="19" t="s">
        <v>39</v>
      </c>
      <c r="D32" s="20" t="s">
        <v>28</v>
      </c>
      <c r="E32" s="21">
        <v>33893</v>
      </c>
      <c r="F32" s="21">
        <v>11500</v>
      </c>
      <c r="G32" s="21">
        <v>9104</v>
      </c>
      <c r="H32" s="21">
        <v>6602</v>
      </c>
      <c r="I32" s="21">
        <v>2969</v>
      </c>
      <c r="J32" s="21">
        <v>833</v>
      </c>
      <c r="K32" s="21">
        <v>1006</v>
      </c>
      <c r="L32" s="22">
        <v>236</v>
      </c>
      <c r="M32" s="21">
        <v>2950</v>
      </c>
      <c r="N32" s="22">
        <v>9104</v>
      </c>
    </row>
    <row r="33" spans="2:14" ht="14.5" x14ac:dyDescent="0.35">
      <c r="B33" s="18">
        <v>5</v>
      </c>
      <c r="C33" s="19" t="s">
        <v>40</v>
      </c>
      <c r="D33" s="20" t="s">
        <v>28</v>
      </c>
      <c r="E33" s="21">
        <v>15467</v>
      </c>
      <c r="F33" s="21">
        <v>5294</v>
      </c>
      <c r="G33" s="21">
        <v>4180</v>
      </c>
      <c r="H33" s="21">
        <v>3009</v>
      </c>
      <c r="I33" s="21">
        <v>1297</v>
      </c>
      <c r="J33" s="21">
        <v>426</v>
      </c>
      <c r="K33" s="21">
        <v>270</v>
      </c>
      <c r="L33" s="22">
        <v>104</v>
      </c>
      <c r="M33" s="21">
        <v>940</v>
      </c>
      <c r="N33" s="22">
        <v>4180</v>
      </c>
    </row>
    <row r="34" spans="2:14" ht="14.5" x14ac:dyDescent="0.35">
      <c r="B34" s="18">
        <v>9</v>
      </c>
      <c r="C34" s="19" t="s">
        <v>41</v>
      </c>
      <c r="D34" s="20" t="s">
        <v>28</v>
      </c>
      <c r="E34" s="21">
        <v>13248</v>
      </c>
      <c r="F34" s="21">
        <v>4611</v>
      </c>
      <c r="G34" s="21">
        <v>3647</v>
      </c>
      <c r="H34" s="21">
        <v>2727</v>
      </c>
      <c r="I34" s="21">
        <v>1149</v>
      </c>
      <c r="J34" s="21">
        <v>454</v>
      </c>
      <c r="K34" s="21">
        <v>393</v>
      </c>
      <c r="L34" s="22">
        <v>105</v>
      </c>
      <c r="M34" s="21">
        <v>960</v>
      </c>
      <c r="N34" s="22">
        <v>3647</v>
      </c>
    </row>
    <row r="35" spans="2:14" ht="14.5" x14ac:dyDescent="0.35">
      <c r="B35" s="18">
        <v>8</v>
      </c>
      <c r="C35" s="19" t="s">
        <v>42</v>
      </c>
      <c r="D35" s="20" t="s">
        <v>134</v>
      </c>
      <c r="E35" s="21">
        <v>36998</v>
      </c>
      <c r="F35" s="21">
        <v>12094</v>
      </c>
      <c r="G35" s="21">
        <v>9166</v>
      </c>
      <c r="H35" s="21">
        <v>6531</v>
      </c>
      <c r="I35" s="21">
        <v>2783</v>
      </c>
      <c r="J35" s="21">
        <v>815</v>
      </c>
      <c r="K35" s="21">
        <v>620</v>
      </c>
      <c r="L35" s="22">
        <v>346</v>
      </c>
      <c r="M35" s="21">
        <v>2525</v>
      </c>
      <c r="N35" s="22" t="s">
        <v>134</v>
      </c>
    </row>
    <row r="36" spans="2:14" ht="14.5" x14ac:dyDescent="0.35">
      <c r="B36" s="18">
        <v>5</v>
      </c>
      <c r="C36" s="19" t="s">
        <v>43</v>
      </c>
      <c r="D36" s="20" t="s">
        <v>28</v>
      </c>
      <c r="E36" s="21">
        <v>47076</v>
      </c>
      <c r="F36" s="21">
        <v>14483</v>
      </c>
      <c r="G36" s="21">
        <v>11565</v>
      </c>
      <c r="H36" s="21">
        <v>8478</v>
      </c>
      <c r="I36" s="21">
        <v>3622</v>
      </c>
      <c r="J36" s="21">
        <v>1350</v>
      </c>
      <c r="K36" s="21">
        <v>1097</v>
      </c>
      <c r="L36" s="22">
        <v>477</v>
      </c>
      <c r="M36" s="21">
        <v>3210</v>
      </c>
      <c r="N36" s="22">
        <v>11565</v>
      </c>
    </row>
    <row r="37" spans="2:14" ht="14.5" x14ac:dyDescent="0.35">
      <c r="B37" s="23" t="s">
        <v>282</v>
      </c>
      <c r="C37" s="24" t="s">
        <v>44</v>
      </c>
      <c r="D37" s="25" t="s">
        <v>134</v>
      </c>
      <c r="E37" s="26">
        <v>5225367</v>
      </c>
      <c r="F37" s="26">
        <v>1436225</v>
      </c>
      <c r="G37" s="26">
        <v>1110904</v>
      </c>
      <c r="H37" s="26">
        <v>793931</v>
      </c>
      <c r="I37" s="26">
        <v>330523</v>
      </c>
      <c r="J37" s="26">
        <v>103309</v>
      </c>
      <c r="K37" s="26">
        <v>135056</v>
      </c>
      <c r="L37" s="27">
        <v>529839</v>
      </c>
      <c r="M37" s="26">
        <v>295660</v>
      </c>
      <c r="N37" s="28" t="s">
        <v>134</v>
      </c>
    </row>
    <row r="38" spans="2:14" ht="14.5" x14ac:dyDescent="0.35">
      <c r="B38" s="18">
        <v>10</v>
      </c>
      <c r="C38" s="19" t="s">
        <v>45</v>
      </c>
      <c r="D38" s="20" t="s">
        <v>28</v>
      </c>
      <c r="E38" s="21">
        <v>18729</v>
      </c>
      <c r="F38" s="21">
        <v>6327</v>
      </c>
      <c r="G38" s="21">
        <v>4975</v>
      </c>
      <c r="H38" s="21">
        <v>3637</v>
      </c>
      <c r="I38" s="21">
        <v>1539</v>
      </c>
      <c r="J38" s="21">
        <v>445</v>
      </c>
      <c r="K38" s="21">
        <v>394</v>
      </c>
      <c r="L38" s="22">
        <v>153</v>
      </c>
      <c r="M38" s="21">
        <v>1485</v>
      </c>
      <c r="N38" s="22">
        <v>4975</v>
      </c>
    </row>
    <row r="39" spans="2:14" ht="14.5" x14ac:dyDescent="0.35">
      <c r="B39" s="18">
        <v>5</v>
      </c>
      <c r="C39" s="19" t="s">
        <v>46</v>
      </c>
      <c r="D39" s="20" t="s">
        <v>28</v>
      </c>
      <c r="E39" s="21">
        <v>10447</v>
      </c>
      <c r="F39" s="21">
        <v>3655</v>
      </c>
      <c r="G39" s="21">
        <v>2911</v>
      </c>
      <c r="H39" s="21">
        <v>2127</v>
      </c>
      <c r="I39" s="21">
        <v>874</v>
      </c>
      <c r="J39" s="21">
        <v>363</v>
      </c>
      <c r="K39" s="21">
        <v>274</v>
      </c>
      <c r="L39" s="22">
        <v>81</v>
      </c>
      <c r="M39" s="21">
        <v>695</v>
      </c>
      <c r="N39" s="22">
        <v>2911</v>
      </c>
    </row>
    <row r="40" spans="2:14" ht="14.5" x14ac:dyDescent="0.35">
      <c r="B40" s="18">
        <v>5</v>
      </c>
      <c r="C40" s="19" t="s">
        <v>47</v>
      </c>
      <c r="D40" s="20" t="s">
        <v>28</v>
      </c>
      <c r="E40" s="21">
        <v>15535</v>
      </c>
      <c r="F40" s="21">
        <v>5474</v>
      </c>
      <c r="G40" s="21">
        <v>4199</v>
      </c>
      <c r="H40" s="21">
        <v>3039</v>
      </c>
      <c r="I40" s="21">
        <v>1276</v>
      </c>
      <c r="J40" s="21">
        <v>334</v>
      </c>
      <c r="K40" s="21">
        <v>231</v>
      </c>
      <c r="L40" s="22">
        <v>117</v>
      </c>
      <c r="M40" s="21">
        <v>1265</v>
      </c>
      <c r="N40" s="22">
        <v>4199</v>
      </c>
    </row>
    <row r="41" spans="2:14" ht="14.5" x14ac:dyDescent="0.35">
      <c r="B41" s="18">
        <v>1</v>
      </c>
      <c r="C41" s="19" t="s">
        <v>48</v>
      </c>
      <c r="D41" s="20" t="s">
        <v>134</v>
      </c>
      <c r="E41" s="21">
        <v>100686</v>
      </c>
      <c r="F41" s="21">
        <v>24516</v>
      </c>
      <c r="G41" s="21">
        <v>18696</v>
      </c>
      <c r="H41" s="21">
        <v>13559</v>
      </c>
      <c r="I41" s="21">
        <v>5541</v>
      </c>
      <c r="J41" s="21">
        <v>1587</v>
      </c>
      <c r="K41" s="21">
        <v>1246</v>
      </c>
      <c r="L41" s="22">
        <v>1776</v>
      </c>
      <c r="M41" s="21">
        <v>4185</v>
      </c>
      <c r="N41" s="22" t="s">
        <v>134</v>
      </c>
    </row>
    <row r="42" spans="2:14" ht="14.5" x14ac:dyDescent="0.35">
      <c r="B42" s="18">
        <v>5</v>
      </c>
      <c r="C42" s="19" t="s">
        <v>49</v>
      </c>
      <c r="D42" s="20" t="s">
        <v>28</v>
      </c>
      <c r="E42" s="21">
        <v>19714</v>
      </c>
      <c r="F42" s="21">
        <v>6242</v>
      </c>
      <c r="G42" s="21">
        <v>4954</v>
      </c>
      <c r="H42" s="21">
        <v>3654</v>
      </c>
      <c r="I42" s="21">
        <v>1648</v>
      </c>
      <c r="J42" s="21">
        <v>581</v>
      </c>
      <c r="K42" s="21">
        <v>432</v>
      </c>
      <c r="L42" s="22">
        <v>248</v>
      </c>
      <c r="M42" s="21">
        <v>1255</v>
      </c>
      <c r="N42" s="22">
        <v>4954</v>
      </c>
    </row>
    <row r="43" spans="2:14" ht="14.5" x14ac:dyDescent="0.35">
      <c r="B43" s="18">
        <v>2</v>
      </c>
      <c r="C43" s="19" t="s">
        <v>50</v>
      </c>
      <c r="D43" s="20" t="s">
        <v>134</v>
      </c>
      <c r="E43" s="21">
        <v>930559</v>
      </c>
      <c r="F43" s="21">
        <v>281807</v>
      </c>
      <c r="G43" s="21">
        <v>214726</v>
      </c>
      <c r="H43" s="21">
        <v>153019</v>
      </c>
      <c r="I43" s="21">
        <v>62014</v>
      </c>
      <c r="J43" s="21">
        <v>18224</v>
      </c>
      <c r="K43" s="21">
        <v>12791</v>
      </c>
      <c r="L43" s="22">
        <v>47609</v>
      </c>
      <c r="M43" s="21">
        <v>45385</v>
      </c>
      <c r="N43" s="22" t="s">
        <v>134</v>
      </c>
    </row>
    <row r="44" spans="2:14" ht="14.5" x14ac:dyDescent="0.35">
      <c r="B44" s="18">
        <v>5</v>
      </c>
      <c r="C44" s="19" t="s">
        <v>51</v>
      </c>
      <c r="D44" s="20" t="s">
        <v>28</v>
      </c>
      <c r="E44" s="21">
        <v>16852</v>
      </c>
      <c r="F44" s="21">
        <v>6487</v>
      </c>
      <c r="G44" s="21">
        <v>5310</v>
      </c>
      <c r="H44" s="21">
        <v>3920</v>
      </c>
      <c r="I44" s="21">
        <v>1778</v>
      </c>
      <c r="J44" s="21">
        <v>474</v>
      </c>
      <c r="K44" s="21">
        <v>502</v>
      </c>
      <c r="L44" s="22">
        <v>115</v>
      </c>
      <c r="M44" s="21">
        <v>1440</v>
      </c>
      <c r="N44" s="22">
        <v>5310</v>
      </c>
    </row>
    <row r="45" spans="2:14" ht="14.5" x14ac:dyDescent="0.35">
      <c r="B45" s="18">
        <v>10</v>
      </c>
      <c r="C45" s="19" t="s">
        <v>52</v>
      </c>
      <c r="D45" s="20" t="s">
        <v>28</v>
      </c>
      <c r="E45" s="21">
        <v>6182</v>
      </c>
      <c r="F45" s="21">
        <v>2239</v>
      </c>
      <c r="G45" s="21">
        <v>1819</v>
      </c>
      <c r="H45" s="21">
        <v>1338</v>
      </c>
      <c r="I45" s="21">
        <v>578</v>
      </c>
      <c r="J45" s="21">
        <v>169</v>
      </c>
      <c r="K45" s="21">
        <v>188</v>
      </c>
      <c r="L45" s="22">
        <v>41</v>
      </c>
      <c r="M45" s="21">
        <v>510</v>
      </c>
      <c r="N45" s="22">
        <v>1819</v>
      </c>
    </row>
    <row r="46" spans="2:14" ht="14.5" x14ac:dyDescent="0.35">
      <c r="B46" s="18">
        <v>9</v>
      </c>
      <c r="C46" s="19" t="s">
        <v>53</v>
      </c>
      <c r="D46" s="20" t="s">
        <v>28</v>
      </c>
      <c r="E46" s="21">
        <v>34594</v>
      </c>
      <c r="F46" s="21">
        <v>11165</v>
      </c>
      <c r="G46" s="21">
        <v>8634</v>
      </c>
      <c r="H46" s="21">
        <v>6203</v>
      </c>
      <c r="I46" s="21">
        <v>2641</v>
      </c>
      <c r="J46" s="21">
        <v>955</v>
      </c>
      <c r="K46" s="21">
        <v>754</v>
      </c>
      <c r="L46" s="22">
        <v>181</v>
      </c>
      <c r="M46" s="21">
        <v>2170</v>
      </c>
      <c r="N46" s="22">
        <v>8634</v>
      </c>
    </row>
    <row r="47" spans="2:14" ht="14.5" x14ac:dyDescent="0.35">
      <c r="B47" s="18">
        <v>9</v>
      </c>
      <c r="C47" s="19" t="s">
        <v>54</v>
      </c>
      <c r="D47" s="20" t="s">
        <v>28</v>
      </c>
      <c r="E47" s="21">
        <v>21464</v>
      </c>
      <c r="F47" s="21">
        <v>7106</v>
      </c>
      <c r="G47" s="21">
        <v>5749</v>
      </c>
      <c r="H47" s="21">
        <v>4118</v>
      </c>
      <c r="I47" s="21">
        <v>1847</v>
      </c>
      <c r="J47" s="21">
        <v>514</v>
      </c>
      <c r="K47" s="21">
        <v>619</v>
      </c>
      <c r="L47" s="22">
        <v>114</v>
      </c>
      <c r="M47" s="21">
        <v>1465</v>
      </c>
      <c r="N47" s="22">
        <v>5749</v>
      </c>
    </row>
    <row r="48" spans="2:14" ht="14.5" x14ac:dyDescent="0.35">
      <c r="B48" s="18">
        <v>5</v>
      </c>
      <c r="C48" s="19" t="s">
        <v>55</v>
      </c>
      <c r="D48" s="20" t="s">
        <v>28</v>
      </c>
      <c r="E48" s="21">
        <v>13484</v>
      </c>
      <c r="F48" s="21">
        <v>4528</v>
      </c>
      <c r="G48" s="21">
        <v>3644</v>
      </c>
      <c r="H48" s="21">
        <v>2524</v>
      </c>
      <c r="I48" s="21">
        <v>1151</v>
      </c>
      <c r="J48" s="21">
        <v>404</v>
      </c>
      <c r="K48" s="21">
        <v>256</v>
      </c>
      <c r="L48" s="22">
        <v>114</v>
      </c>
      <c r="M48" s="21">
        <v>985</v>
      </c>
      <c r="N48" s="22">
        <v>3644</v>
      </c>
    </row>
    <row r="49" spans="2:14" ht="14.5" x14ac:dyDescent="0.35">
      <c r="B49" s="18">
        <v>11</v>
      </c>
      <c r="C49" s="19" t="s">
        <v>56</v>
      </c>
      <c r="D49" s="20" t="s">
        <v>28</v>
      </c>
      <c r="E49" s="21">
        <v>37810</v>
      </c>
      <c r="F49" s="21">
        <v>13058</v>
      </c>
      <c r="G49" s="21">
        <v>10184</v>
      </c>
      <c r="H49" s="21">
        <v>7741</v>
      </c>
      <c r="I49" s="21">
        <v>3325</v>
      </c>
      <c r="J49" s="21">
        <v>862</v>
      </c>
      <c r="K49" s="21">
        <v>1404</v>
      </c>
      <c r="L49" s="22">
        <v>283</v>
      </c>
      <c r="M49" s="21">
        <v>3650</v>
      </c>
      <c r="N49" s="22">
        <v>10184</v>
      </c>
    </row>
    <row r="50" spans="2:14" ht="14.5" x14ac:dyDescent="0.35">
      <c r="B50" s="18">
        <v>4</v>
      </c>
      <c r="C50" s="19" t="s">
        <v>57</v>
      </c>
      <c r="D50" s="20" t="s">
        <v>134</v>
      </c>
      <c r="E50" s="21">
        <v>33691</v>
      </c>
      <c r="F50" s="21">
        <v>11761</v>
      </c>
      <c r="G50" s="21">
        <v>9498</v>
      </c>
      <c r="H50" s="21">
        <v>6938</v>
      </c>
      <c r="I50" s="21">
        <v>2909</v>
      </c>
      <c r="J50" s="21">
        <v>790</v>
      </c>
      <c r="K50" s="21">
        <v>754</v>
      </c>
      <c r="L50" s="22">
        <v>246</v>
      </c>
      <c r="M50" s="21">
        <v>2730</v>
      </c>
      <c r="N50" s="22" t="s">
        <v>134</v>
      </c>
    </row>
    <row r="51" spans="2:14" ht="14.5" x14ac:dyDescent="0.35">
      <c r="B51" s="18">
        <v>11</v>
      </c>
      <c r="C51" s="19" t="s">
        <v>58</v>
      </c>
      <c r="D51" s="20" t="s">
        <v>28</v>
      </c>
      <c r="E51" s="21">
        <v>4967</v>
      </c>
      <c r="F51" s="21">
        <v>1977</v>
      </c>
      <c r="G51" s="21">
        <v>1622</v>
      </c>
      <c r="H51" s="21">
        <v>1227</v>
      </c>
      <c r="I51" s="21">
        <v>563</v>
      </c>
      <c r="J51" s="21">
        <v>125</v>
      </c>
      <c r="K51" s="21">
        <v>270</v>
      </c>
      <c r="L51" s="22">
        <v>64</v>
      </c>
      <c r="M51" s="21">
        <v>520</v>
      </c>
      <c r="N51" s="22">
        <v>1622</v>
      </c>
    </row>
    <row r="52" spans="2:14" ht="14.5" x14ac:dyDescent="0.35">
      <c r="B52" s="18">
        <v>7</v>
      </c>
      <c r="C52" s="19" t="s">
        <v>59</v>
      </c>
      <c r="D52" s="20" t="s">
        <v>28</v>
      </c>
      <c r="E52" s="21">
        <v>12015</v>
      </c>
      <c r="F52" s="21">
        <v>4253</v>
      </c>
      <c r="G52" s="21">
        <v>3414</v>
      </c>
      <c r="H52" s="21">
        <v>2402</v>
      </c>
      <c r="I52" s="21">
        <v>1037</v>
      </c>
      <c r="J52" s="21">
        <v>288</v>
      </c>
      <c r="K52" s="21">
        <v>295</v>
      </c>
      <c r="L52" s="22">
        <v>75</v>
      </c>
      <c r="M52" s="21">
        <v>900</v>
      </c>
      <c r="N52" s="22">
        <v>3414</v>
      </c>
    </row>
    <row r="53" spans="2:14" ht="14.5" x14ac:dyDescent="0.35">
      <c r="B53" s="18">
        <v>2</v>
      </c>
      <c r="C53" s="19" t="s">
        <v>60</v>
      </c>
      <c r="D53" s="20" t="s">
        <v>134</v>
      </c>
      <c r="E53" s="21">
        <v>52624</v>
      </c>
      <c r="F53" s="21">
        <v>14441</v>
      </c>
      <c r="G53" s="21">
        <v>10796</v>
      </c>
      <c r="H53" s="21">
        <v>7564</v>
      </c>
      <c r="I53" s="21">
        <v>2996</v>
      </c>
      <c r="J53" s="21">
        <v>931</v>
      </c>
      <c r="K53" s="21">
        <v>586</v>
      </c>
      <c r="L53" s="22">
        <v>729</v>
      </c>
      <c r="M53" s="21">
        <v>2400</v>
      </c>
      <c r="N53" s="22" t="s">
        <v>134</v>
      </c>
    </row>
    <row r="54" spans="2:14" ht="14.5" x14ac:dyDescent="0.35">
      <c r="B54" s="18">
        <v>10</v>
      </c>
      <c r="C54" s="19" t="s">
        <v>61</v>
      </c>
      <c r="D54" s="20" t="s">
        <v>28</v>
      </c>
      <c r="E54" s="21">
        <v>8008</v>
      </c>
      <c r="F54" s="21">
        <v>2921</v>
      </c>
      <c r="G54" s="21">
        <v>2327</v>
      </c>
      <c r="H54" s="21">
        <v>1767</v>
      </c>
      <c r="I54" s="21">
        <v>831</v>
      </c>
      <c r="J54" s="21">
        <v>268</v>
      </c>
      <c r="K54" s="21">
        <v>228</v>
      </c>
      <c r="L54" s="22">
        <v>77</v>
      </c>
      <c r="M54" s="21">
        <v>625</v>
      </c>
      <c r="N54" s="22">
        <v>2327</v>
      </c>
    </row>
    <row r="55" spans="2:14" ht="14.5" x14ac:dyDescent="0.35">
      <c r="B55" s="18">
        <v>6</v>
      </c>
      <c r="C55" s="19" t="s">
        <v>62</v>
      </c>
      <c r="D55" s="20" t="s">
        <v>28</v>
      </c>
      <c r="E55" s="21">
        <v>17582</v>
      </c>
      <c r="F55" s="21">
        <v>6929</v>
      </c>
      <c r="G55" s="21">
        <v>5658</v>
      </c>
      <c r="H55" s="21">
        <v>4162</v>
      </c>
      <c r="I55" s="21">
        <v>1818</v>
      </c>
      <c r="J55" s="21">
        <v>564</v>
      </c>
      <c r="K55" s="21">
        <v>514</v>
      </c>
      <c r="L55" s="22">
        <v>127</v>
      </c>
      <c r="M55" s="21">
        <v>1535</v>
      </c>
      <c r="N55" s="22">
        <v>5658</v>
      </c>
    </row>
    <row r="56" spans="2:14" ht="14.5" x14ac:dyDescent="0.35">
      <c r="B56" s="18">
        <v>11</v>
      </c>
      <c r="C56" s="19" t="s">
        <v>63</v>
      </c>
      <c r="D56" s="20" t="s">
        <v>28</v>
      </c>
      <c r="E56" s="21">
        <v>3665</v>
      </c>
      <c r="F56" s="21">
        <v>1766</v>
      </c>
      <c r="G56" s="21">
        <v>1401</v>
      </c>
      <c r="H56" s="21">
        <v>1136</v>
      </c>
      <c r="I56" s="21">
        <v>493</v>
      </c>
      <c r="J56" s="21">
        <v>111</v>
      </c>
      <c r="K56" s="21">
        <v>98</v>
      </c>
      <c r="L56" s="22">
        <v>57</v>
      </c>
      <c r="M56" s="21">
        <v>365</v>
      </c>
      <c r="N56" s="22">
        <v>1401</v>
      </c>
    </row>
    <row r="57" spans="2:14" ht="14.5" x14ac:dyDescent="0.35">
      <c r="B57" s="18">
        <v>3</v>
      </c>
      <c r="C57" s="19" t="s">
        <v>64</v>
      </c>
      <c r="D57" s="20" t="s">
        <v>28</v>
      </c>
      <c r="E57" s="21">
        <v>6374</v>
      </c>
      <c r="F57" s="21">
        <v>2760</v>
      </c>
      <c r="G57" s="21">
        <v>2255</v>
      </c>
      <c r="H57" s="21">
        <v>1660</v>
      </c>
      <c r="I57" s="21">
        <v>766</v>
      </c>
      <c r="J57" s="21">
        <v>272</v>
      </c>
      <c r="K57" s="21">
        <v>74</v>
      </c>
      <c r="L57" s="22">
        <v>53</v>
      </c>
      <c r="M57" s="21">
        <v>545</v>
      </c>
      <c r="N57" s="22">
        <v>2255</v>
      </c>
    </row>
    <row r="58" spans="2:14" ht="14.5" x14ac:dyDescent="0.35">
      <c r="B58" s="18">
        <v>3</v>
      </c>
      <c r="C58" s="19" t="s">
        <v>65</v>
      </c>
      <c r="D58" s="20" t="s">
        <v>134</v>
      </c>
      <c r="E58" s="21">
        <v>49157</v>
      </c>
      <c r="F58" s="21">
        <v>17348</v>
      </c>
      <c r="G58" s="21">
        <v>13715</v>
      </c>
      <c r="H58" s="21">
        <v>10311</v>
      </c>
      <c r="I58" s="21">
        <v>4407</v>
      </c>
      <c r="J58" s="21">
        <v>1380</v>
      </c>
      <c r="K58" s="21">
        <v>1123</v>
      </c>
      <c r="L58" s="22">
        <v>575</v>
      </c>
      <c r="M58" s="21">
        <v>3435</v>
      </c>
      <c r="N58" s="22" t="s">
        <v>134</v>
      </c>
    </row>
    <row r="59" spans="2:14" ht="14.5" x14ac:dyDescent="0.35">
      <c r="B59" s="18">
        <v>5</v>
      </c>
      <c r="C59" s="19" t="s">
        <v>66</v>
      </c>
      <c r="D59" s="20" t="s">
        <v>28</v>
      </c>
      <c r="E59" s="21">
        <v>27043</v>
      </c>
      <c r="F59" s="21">
        <v>10057</v>
      </c>
      <c r="G59" s="21">
        <v>8126</v>
      </c>
      <c r="H59" s="21">
        <v>5904</v>
      </c>
      <c r="I59" s="21">
        <v>2654</v>
      </c>
      <c r="J59" s="21">
        <v>678</v>
      </c>
      <c r="K59" s="21">
        <v>722</v>
      </c>
      <c r="L59" s="22">
        <v>378</v>
      </c>
      <c r="M59" s="21">
        <v>2100</v>
      </c>
      <c r="N59" s="22">
        <v>8126</v>
      </c>
    </row>
    <row r="60" spans="2:14" ht="14.5" x14ac:dyDescent="0.35">
      <c r="B60" s="18">
        <v>11</v>
      </c>
      <c r="C60" s="19" t="s">
        <v>67</v>
      </c>
      <c r="D60" s="20" t="s">
        <v>134</v>
      </c>
      <c r="E60" s="21">
        <v>53176</v>
      </c>
      <c r="F60" s="21">
        <v>14471</v>
      </c>
      <c r="G60" s="21">
        <v>11354</v>
      </c>
      <c r="H60" s="21">
        <v>8523</v>
      </c>
      <c r="I60" s="21">
        <v>3442</v>
      </c>
      <c r="J60" s="21">
        <v>1234</v>
      </c>
      <c r="K60" s="21">
        <v>1366</v>
      </c>
      <c r="L60" s="22">
        <v>1678</v>
      </c>
      <c r="M60" s="21">
        <v>3480</v>
      </c>
      <c r="N60" s="22" t="s">
        <v>134</v>
      </c>
    </row>
    <row r="61" spans="2:14" ht="14.5" x14ac:dyDescent="0.35">
      <c r="B61" s="18">
        <v>10</v>
      </c>
      <c r="C61" s="19" t="s">
        <v>68</v>
      </c>
      <c r="D61" s="20" t="s">
        <v>28</v>
      </c>
      <c r="E61" s="21">
        <v>9295</v>
      </c>
      <c r="F61" s="21">
        <v>3315</v>
      </c>
      <c r="G61" s="21">
        <v>2664</v>
      </c>
      <c r="H61" s="21">
        <v>1862</v>
      </c>
      <c r="I61" s="21">
        <v>793</v>
      </c>
      <c r="J61" s="21">
        <v>230</v>
      </c>
      <c r="K61" s="21">
        <v>242</v>
      </c>
      <c r="L61" s="22">
        <v>73</v>
      </c>
      <c r="M61" s="21">
        <v>505</v>
      </c>
      <c r="N61" s="22">
        <v>2664</v>
      </c>
    </row>
    <row r="62" spans="2:14" ht="14.5" x14ac:dyDescent="0.35">
      <c r="B62" s="18">
        <v>9</v>
      </c>
      <c r="C62" s="19" t="s">
        <v>69</v>
      </c>
      <c r="D62" s="20" t="s">
        <v>28</v>
      </c>
      <c r="E62" s="21">
        <v>37043</v>
      </c>
      <c r="F62" s="21">
        <v>12208</v>
      </c>
      <c r="G62" s="21">
        <v>9580</v>
      </c>
      <c r="H62" s="21">
        <v>7255</v>
      </c>
      <c r="I62" s="21">
        <v>3033</v>
      </c>
      <c r="J62" s="21">
        <v>810</v>
      </c>
      <c r="K62" s="21">
        <v>767</v>
      </c>
      <c r="L62" s="22">
        <v>642</v>
      </c>
      <c r="M62" s="21">
        <v>2380</v>
      </c>
      <c r="N62" s="22">
        <v>9580</v>
      </c>
    </row>
    <row r="63" spans="2:14" ht="14.5" x14ac:dyDescent="0.35">
      <c r="B63" s="18">
        <v>7</v>
      </c>
      <c r="C63" s="19" t="s">
        <v>70</v>
      </c>
      <c r="D63" s="20" t="s">
        <v>134</v>
      </c>
      <c r="E63" s="21">
        <v>21462</v>
      </c>
      <c r="F63" s="21">
        <v>7584</v>
      </c>
      <c r="G63" s="21">
        <v>5853</v>
      </c>
      <c r="H63" s="21">
        <v>4276</v>
      </c>
      <c r="I63" s="21">
        <v>1841</v>
      </c>
      <c r="J63" s="21">
        <v>485</v>
      </c>
      <c r="K63" s="21">
        <v>432</v>
      </c>
      <c r="L63" s="22">
        <v>208</v>
      </c>
      <c r="M63" s="21">
        <v>1530</v>
      </c>
      <c r="N63" s="22" t="s">
        <v>134</v>
      </c>
    </row>
    <row r="64" spans="2:14" ht="14.5" x14ac:dyDescent="0.35">
      <c r="B64" s="18">
        <v>1</v>
      </c>
      <c r="C64" s="19" t="s">
        <v>71</v>
      </c>
      <c r="D64" s="20" t="s">
        <v>28</v>
      </c>
      <c r="E64" s="21">
        <v>21942</v>
      </c>
      <c r="F64" s="21">
        <v>9826</v>
      </c>
      <c r="G64" s="21">
        <v>8032</v>
      </c>
      <c r="H64" s="21">
        <v>6344</v>
      </c>
      <c r="I64" s="21">
        <v>2689</v>
      </c>
      <c r="J64" s="21">
        <v>741</v>
      </c>
      <c r="K64" s="21">
        <v>468</v>
      </c>
      <c r="L64" s="22">
        <v>220</v>
      </c>
      <c r="M64" s="21">
        <v>1825</v>
      </c>
      <c r="N64" s="22">
        <v>8032</v>
      </c>
    </row>
    <row r="65" spans="2:14" ht="14.5" x14ac:dyDescent="0.35">
      <c r="B65" s="18">
        <v>11</v>
      </c>
      <c r="C65" s="19" t="s">
        <v>72</v>
      </c>
      <c r="D65" s="20" t="s">
        <v>134</v>
      </c>
      <c r="E65" s="21">
        <v>13313</v>
      </c>
      <c r="F65" s="21">
        <v>4508</v>
      </c>
      <c r="G65" s="21">
        <v>3497</v>
      </c>
      <c r="H65" s="21">
        <v>2613</v>
      </c>
      <c r="I65" s="21">
        <v>1120</v>
      </c>
      <c r="J65" s="21">
        <v>366</v>
      </c>
      <c r="K65" s="21">
        <v>299</v>
      </c>
      <c r="L65" s="22">
        <v>152</v>
      </c>
      <c r="M65" s="21">
        <v>755</v>
      </c>
      <c r="N65" s="22" t="s">
        <v>134</v>
      </c>
    </row>
    <row r="66" spans="2:14" ht="14.5" x14ac:dyDescent="0.35">
      <c r="B66" s="18">
        <v>2</v>
      </c>
      <c r="C66" s="19" t="s">
        <v>73</v>
      </c>
      <c r="D66" s="20" t="s">
        <v>134</v>
      </c>
      <c r="E66" s="21">
        <v>517254</v>
      </c>
      <c r="F66" s="21">
        <v>141421</v>
      </c>
      <c r="G66" s="21">
        <v>105861</v>
      </c>
      <c r="H66" s="21">
        <v>75215</v>
      </c>
      <c r="I66" s="21">
        <v>29979</v>
      </c>
      <c r="J66" s="21">
        <v>7909</v>
      </c>
      <c r="K66" s="21">
        <v>7263</v>
      </c>
      <c r="L66" s="22">
        <v>26227</v>
      </c>
      <c r="M66" s="21">
        <v>21685</v>
      </c>
      <c r="N66" s="22" t="s">
        <v>134</v>
      </c>
    </row>
    <row r="67" spans="2:14" ht="14.5" x14ac:dyDescent="0.35">
      <c r="B67" s="18">
        <v>2</v>
      </c>
      <c r="C67" s="19" t="s">
        <v>74</v>
      </c>
      <c r="D67" s="20" t="s">
        <v>134</v>
      </c>
      <c r="E67" s="21">
        <v>107421</v>
      </c>
      <c r="F67" s="21">
        <v>32697</v>
      </c>
      <c r="G67" s="21">
        <v>25876</v>
      </c>
      <c r="H67" s="21">
        <v>18495</v>
      </c>
      <c r="I67" s="21">
        <v>7793</v>
      </c>
      <c r="J67" s="21">
        <v>2238</v>
      </c>
      <c r="K67" s="21">
        <v>2730</v>
      </c>
      <c r="L67" s="22">
        <v>4294</v>
      </c>
      <c r="M67" s="21">
        <v>6390</v>
      </c>
      <c r="N67" s="22" t="s">
        <v>134</v>
      </c>
    </row>
    <row r="68" spans="2:14" ht="14.5" x14ac:dyDescent="0.35">
      <c r="B68" s="18">
        <v>2</v>
      </c>
      <c r="C68" s="19" t="s">
        <v>75</v>
      </c>
      <c r="D68" s="20" t="s">
        <v>134</v>
      </c>
      <c r="E68" s="21">
        <v>132795</v>
      </c>
      <c r="F68" s="21">
        <v>27777</v>
      </c>
      <c r="G68" s="21">
        <v>20062</v>
      </c>
      <c r="H68" s="21">
        <v>14312</v>
      </c>
      <c r="I68" s="21">
        <v>5380</v>
      </c>
      <c r="J68" s="21">
        <v>1523</v>
      </c>
      <c r="K68" s="21">
        <v>882</v>
      </c>
      <c r="L68" s="22">
        <v>4277</v>
      </c>
      <c r="M68" s="21">
        <v>3450</v>
      </c>
      <c r="N68" s="22" t="s">
        <v>134</v>
      </c>
    </row>
    <row r="69" spans="2:14" ht="14.5" x14ac:dyDescent="0.35">
      <c r="B69" s="18">
        <v>3</v>
      </c>
      <c r="C69" s="19" t="s">
        <v>76</v>
      </c>
      <c r="D69" s="20" t="s">
        <v>28</v>
      </c>
      <c r="E69" s="21">
        <v>49751</v>
      </c>
      <c r="F69" s="21">
        <v>17722</v>
      </c>
      <c r="G69" s="21">
        <v>14445</v>
      </c>
      <c r="H69" s="21">
        <v>10844</v>
      </c>
      <c r="I69" s="21">
        <v>4700</v>
      </c>
      <c r="J69" s="21">
        <v>1327</v>
      </c>
      <c r="K69" s="21">
        <v>1646</v>
      </c>
      <c r="L69" s="22">
        <v>1069</v>
      </c>
      <c r="M69" s="21">
        <v>4650</v>
      </c>
      <c r="N69" s="22">
        <v>14445</v>
      </c>
    </row>
    <row r="70" spans="2:14" ht="14.5" x14ac:dyDescent="0.35">
      <c r="B70" s="18">
        <v>2</v>
      </c>
      <c r="C70" s="19" t="s">
        <v>77</v>
      </c>
      <c r="D70" s="20" t="s">
        <v>134</v>
      </c>
      <c r="E70" s="21">
        <v>713159</v>
      </c>
      <c r="F70" s="21">
        <v>203709</v>
      </c>
      <c r="G70" s="21">
        <v>152529</v>
      </c>
      <c r="H70" s="21">
        <v>106790</v>
      </c>
      <c r="I70" s="21">
        <v>42704</v>
      </c>
      <c r="J70" s="21">
        <v>13079</v>
      </c>
      <c r="K70" s="21">
        <v>9881</v>
      </c>
      <c r="L70" s="22">
        <v>35189</v>
      </c>
      <c r="M70" s="21">
        <v>31380</v>
      </c>
      <c r="N70" s="22" t="s">
        <v>134</v>
      </c>
    </row>
    <row r="71" spans="2:14" ht="14.5" x14ac:dyDescent="0.35">
      <c r="B71" s="18">
        <v>3</v>
      </c>
      <c r="C71" s="19" t="s">
        <v>78</v>
      </c>
      <c r="D71" s="20" t="s">
        <v>28</v>
      </c>
      <c r="E71" s="21">
        <v>109495</v>
      </c>
      <c r="F71" s="21">
        <v>37322</v>
      </c>
      <c r="G71" s="21">
        <v>28710</v>
      </c>
      <c r="H71" s="21">
        <v>20944</v>
      </c>
      <c r="I71" s="21">
        <v>8865</v>
      </c>
      <c r="J71" s="21">
        <v>2706</v>
      </c>
      <c r="K71" s="21">
        <v>2393</v>
      </c>
      <c r="L71" s="22">
        <v>1776</v>
      </c>
      <c r="M71" s="21">
        <v>7305</v>
      </c>
      <c r="N71" s="22">
        <v>28710</v>
      </c>
    </row>
    <row r="72" spans="2:14" ht="14.5" x14ac:dyDescent="0.35">
      <c r="B72" s="18">
        <v>10</v>
      </c>
      <c r="C72" s="19" t="s">
        <v>79</v>
      </c>
      <c r="D72" s="20" t="s">
        <v>28</v>
      </c>
      <c r="E72" s="21">
        <v>15302</v>
      </c>
      <c r="F72" s="21">
        <v>4804</v>
      </c>
      <c r="G72" s="21">
        <v>3837</v>
      </c>
      <c r="H72" s="21">
        <v>2730</v>
      </c>
      <c r="I72" s="21">
        <v>1187</v>
      </c>
      <c r="J72" s="21">
        <v>367</v>
      </c>
      <c r="K72" s="21">
        <v>347</v>
      </c>
      <c r="L72" s="22">
        <v>141</v>
      </c>
      <c r="M72" s="21">
        <v>1095</v>
      </c>
      <c r="N72" s="22">
        <v>3837</v>
      </c>
    </row>
    <row r="73" spans="2:14" ht="14.5" x14ac:dyDescent="0.35">
      <c r="B73" s="18">
        <v>1</v>
      </c>
      <c r="C73" s="19" t="s">
        <v>80</v>
      </c>
      <c r="D73" s="20" t="s">
        <v>28</v>
      </c>
      <c r="E73" s="21">
        <v>34221</v>
      </c>
      <c r="F73" s="21">
        <v>12071</v>
      </c>
      <c r="G73" s="21">
        <v>9379</v>
      </c>
      <c r="H73" s="21">
        <v>6999</v>
      </c>
      <c r="I73" s="21">
        <v>3019</v>
      </c>
      <c r="J73" s="21">
        <v>1003</v>
      </c>
      <c r="K73" s="21">
        <v>966</v>
      </c>
      <c r="L73" s="22">
        <v>628</v>
      </c>
      <c r="M73" s="21">
        <v>2565</v>
      </c>
      <c r="N73" s="22">
        <v>9379</v>
      </c>
    </row>
    <row r="74" spans="2:14" ht="14.5" x14ac:dyDescent="0.35">
      <c r="B74" s="18">
        <v>5</v>
      </c>
      <c r="C74" s="19" t="s">
        <v>81</v>
      </c>
      <c r="D74" s="20" t="s">
        <v>28</v>
      </c>
      <c r="E74" s="21">
        <v>35771</v>
      </c>
      <c r="F74" s="21">
        <v>12245</v>
      </c>
      <c r="G74" s="21">
        <v>9761</v>
      </c>
      <c r="H74" s="21">
        <v>7079</v>
      </c>
      <c r="I74" s="21">
        <v>3113</v>
      </c>
      <c r="J74" s="21">
        <v>1163</v>
      </c>
      <c r="K74" s="21">
        <v>774</v>
      </c>
      <c r="L74" s="22">
        <v>387</v>
      </c>
      <c r="M74" s="21">
        <v>2605</v>
      </c>
      <c r="N74" s="22">
        <v>9761</v>
      </c>
    </row>
    <row r="75" spans="2:14" ht="14.5" x14ac:dyDescent="0.35">
      <c r="B75" s="18">
        <v>7</v>
      </c>
      <c r="C75" s="19" t="s">
        <v>82</v>
      </c>
      <c r="D75" s="20" t="s">
        <v>28</v>
      </c>
      <c r="E75" s="21">
        <v>28027</v>
      </c>
      <c r="F75" s="21">
        <v>9000</v>
      </c>
      <c r="G75" s="21">
        <v>7114</v>
      </c>
      <c r="H75" s="21">
        <v>5301</v>
      </c>
      <c r="I75" s="21">
        <v>2383</v>
      </c>
      <c r="J75" s="21">
        <v>895</v>
      </c>
      <c r="K75" s="21">
        <v>689</v>
      </c>
      <c r="L75" s="22">
        <v>260</v>
      </c>
      <c r="M75" s="21">
        <v>1835</v>
      </c>
      <c r="N75" s="22">
        <v>7114</v>
      </c>
    </row>
    <row r="76" spans="2:14" ht="14.5" x14ac:dyDescent="0.35">
      <c r="B76" s="18">
        <v>5</v>
      </c>
      <c r="C76" s="19" t="s">
        <v>83</v>
      </c>
      <c r="D76" s="20" t="s">
        <v>134</v>
      </c>
      <c r="E76" s="21">
        <v>103542</v>
      </c>
      <c r="F76" s="21">
        <v>35283</v>
      </c>
      <c r="G76" s="21">
        <v>28156</v>
      </c>
      <c r="H76" s="21">
        <v>21037</v>
      </c>
      <c r="I76" s="21">
        <v>9013</v>
      </c>
      <c r="J76" s="21">
        <v>2882</v>
      </c>
      <c r="K76" s="21">
        <v>2574</v>
      </c>
      <c r="L76" s="22">
        <v>3951</v>
      </c>
      <c r="M76" s="21">
        <v>8005</v>
      </c>
      <c r="N76" s="22" t="s">
        <v>134</v>
      </c>
    </row>
    <row r="77" spans="2:14" ht="14.5" x14ac:dyDescent="0.35">
      <c r="B77" s="18">
        <v>7</v>
      </c>
      <c r="C77" s="19" t="s">
        <v>84</v>
      </c>
      <c r="D77" s="20" t="s">
        <v>134</v>
      </c>
      <c r="E77" s="21">
        <v>44907</v>
      </c>
      <c r="F77" s="21">
        <v>16275</v>
      </c>
      <c r="G77" s="21">
        <v>12927</v>
      </c>
      <c r="H77" s="21">
        <v>9288</v>
      </c>
      <c r="I77" s="21">
        <v>3923</v>
      </c>
      <c r="J77" s="21">
        <v>1354</v>
      </c>
      <c r="K77" s="21">
        <v>1448</v>
      </c>
      <c r="L77" s="22">
        <v>340</v>
      </c>
      <c r="M77" s="21">
        <v>3180</v>
      </c>
      <c r="N77" s="22" t="s">
        <v>134</v>
      </c>
    </row>
    <row r="78" spans="2:14" ht="14.5" x14ac:dyDescent="0.35">
      <c r="B78" s="18">
        <v>8</v>
      </c>
      <c r="C78" s="19" t="s">
        <v>85</v>
      </c>
      <c r="D78" s="20" t="s">
        <v>134</v>
      </c>
      <c r="E78" s="21">
        <v>265512</v>
      </c>
      <c r="F78" s="21">
        <v>84457</v>
      </c>
      <c r="G78" s="21">
        <v>65569</v>
      </c>
      <c r="H78" s="21">
        <v>46996</v>
      </c>
      <c r="I78" s="21">
        <v>19759</v>
      </c>
      <c r="J78" s="21">
        <v>5521</v>
      </c>
      <c r="K78" s="21">
        <v>5374</v>
      </c>
      <c r="L78" s="22">
        <v>5898</v>
      </c>
      <c r="M78" s="21">
        <v>16830</v>
      </c>
      <c r="N78" s="22" t="s">
        <v>134</v>
      </c>
    </row>
    <row r="79" spans="2:14" ht="14.5" x14ac:dyDescent="0.35">
      <c r="B79" s="18">
        <v>9</v>
      </c>
      <c r="C79" s="19" t="s">
        <v>86</v>
      </c>
      <c r="D79" s="20" t="s">
        <v>28</v>
      </c>
      <c r="E79" s="21">
        <v>37543</v>
      </c>
      <c r="F79" s="21">
        <v>12678</v>
      </c>
      <c r="G79" s="21">
        <v>9914</v>
      </c>
      <c r="H79" s="21">
        <v>7405</v>
      </c>
      <c r="I79" s="21">
        <v>3098</v>
      </c>
      <c r="J79" s="21">
        <v>952</v>
      </c>
      <c r="K79" s="21">
        <v>908</v>
      </c>
      <c r="L79" s="22">
        <v>546</v>
      </c>
      <c r="M79" s="21">
        <v>3185</v>
      </c>
      <c r="N79" s="22">
        <v>9914</v>
      </c>
    </row>
    <row r="80" spans="2:14" ht="14.5" x14ac:dyDescent="0.35">
      <c r="B80" s="18">
        <v>4</v>
      </c>
      <c r="C80" s="19" t="s">
        <v>87</v>
      </c>
      <c r="D80" s="20" t="s">
        <v>134</v>
      </c>
      <c r="E80" s="21">
        <v>11740</v>
      </c>
      <c r="F80" s="21">
        <v>4568</v>
      </c>
      <c r="G80" s="21">
        <v>3723</v>
      </c>
      <c r="H80" s="21">
        <v>2758</v>
      </c>
      <c r="I80" s="21">
        <v>1223</v>
      </c>
      <c r="J80" s="21">
        <v>389</v>
      </c>
      <c r="K80" s="21">
        <v>277</v>
      </c>
      <c r="L80" s="22">
        <v>89</v>
      </c>
      <c r="M80" s="21">
        <v>870</v>
      </c>
      <c r="N80" s="22" t="s">
        <v>134</v>
      </c>
    </row>
    <row r="81" spans="2:14" ht="14.5" x14ac:dyDescent="0.35">
      <c r="B81" s="18">
        <v>7</v>
      </c>
      <c r="C81" s="19" t="s">
        <v>88</v>
      </c>
      <c r="D81" s="20" t="s">
        <v>28</v>
      </c>
      <c r="E81" s="21">
        <v>13074</v>
      </c>
      <c r="F81" s="21">
        <v>4963</v>
      </c>
      <c r="G81" s="21">
        <v>3930</v>
      </c>
      <c r="H81" s="21">
        <v>2989</v>
      </c>
      <c r="I81" s="21">
        <v>1313</v>
      </c>
      <c r="J81" s="21">
        <v>360</v>
      </c>
      <c r="K81" s="21">
        <v>295</v>
      </c>
      <c r="L81" s="22">
        <v>86</v>
      </c>
      <c r="M81" s="21">
        <v>1120</v>
      </c>
      <c r="N81" s="22">
        <v>3930</v>
      </c>
    </row>
    <row r="82" spans="2:14" ht="14.5" x14ac:dyDescent="0.35">
      <c r="B82" s="18">
        <v>11</v>
      </c>
      <c r="C82" s="19" t="s">
        <v>89</v>
      </c>
      <c r="D82" s="20" t="s">
        <v>28</v>
      </c>
      <c r="E82" s="21">
        <v>14135</v>
      </c>
      <c r="F82" s="21">
        <v>5064</v>
      </c>
      <c r="G82" s="21">
        <v>4025</v>
      </c>
      <c r="H82" s="21">
        <v>2930</v>
      </c>
      <c r="I82" s="21">
        <v>1374</v>
      </c>
      <c r="J82" s="21">
        <v>404</v>
      </c>
      <c r="K82" s="21">
        <v>328</v>
      </c>
      <c r="L82" s="22">
        <v>396</v>
      </c>
      <c r="M82" s="21">
        <v>935</v>
      </c>
      <c r="N82" s="22">
        <v>4025</v>
      </c>
    </row>
    <row r="83" spans="2:14" ht="14.5" x14ac:dyDescent="0.35">
      <c r="B83" s="18">
        <v>3</v>
      </c>
      <c r="C83" s="19" t="s">
        <v>90</v>
      </c>
      <c r="D83" s="20" t="s">
        <v>28</v>
      </c>
      <c r="E83" s="21">
        <v>27370</v>
      </c>
      <c r="F83" s="21">
        <v>8347</v>
      </c>
      <c r="G83" s="21">
        <v>6708</v>
      </c>
      <c r="H83" s="21">
        <v>5144</v>
      </c>
      <c r="I83" s="21">
        <v>2269</v>
      </c>
      <c r="J83" s="21">
        <v>826</v>
      </c>
      <c r="K83" s="21">
        <v>572</v>
      </c>
      <c r="L83" s="22">
        <v>319</v>
      </c>
      <c r="M83" s="21">
        <v>2225</v>
      </c>
      <c r="N83" s="22">
        <v>6708</v>
      </c>
    </row>
    <row r="84" spans="2:14" ht="14.5" x14ac:dyDescent="0.35">
      <c r="B84" s="18">
        <v>2</v>
      </c>
      <c r="C84" s="19" t="s">
        <v>91</v>
      </c>
      <c r="D84" s="20" t="s">
        <v>134</v>
      </c>
      <c r="E84" s="21">
        <v>311133</v>
      </c>
      <c r="F84" s="21">
        <v>93823</v>
      </c>
      <c r="G84" s="21">
        <v>68899</v>
      </c>
      <c r="H84" s="21">
        <v>48285</v>
      </c>
      <c r="I84" s="21">
        <v>18619</v>
      </c>
      <c r="J84" s="21">
        <v>5216</v>
      </c>
      <c r="K84" s="21">
        <v>3767</v>
      </c>
      <c r="L84" s="22">
        <v>6821</v>
      </c>
      <c r="M84" s="21">
        <v>13505</v>
      </c>
      <c r="N84" s="22" t="s">
        <v>134</v>
      </c>
    </row>
    <row r="85" spans="2:14" ht="14.5" x14ac:dyDescent="0.35">
      <c r="B85" s="18">
        <v>5</v>
      </c>
      <c r="C85" s="19" t="s">
        <v>92</v>
      </c>
      <c r="D85" s="20" t="s">
        <v>134</v>
      </c>
      <c r="E85" s="21">
        <v>171284</v>
      </c>
      <c r="F85" s="21">
        <v>43611</v>
      </c>
      <c r="G85" s="21">
        <v>33222</v>
      </c>
      <c r="H85" s="21">
        <v>23884</v>
      </c>
      <c r="I85" s="21">
        <v>9484</v>
      </c>
      <c r="J85" s="21">
        <v>2755</v>
      </c>
      <c r="K85" s="21">
        <v>2958</v>
      </c>
      <c r="L85" s="22">
        <v>3211</v>
      </c>
      <c r="M85" s="21">
        <v>8775</v>
      </c>
      <c r="N85" s="22" t="s">
        <v>134</v>
      </c>
    </row>
    <row r="86" spans="2:14" ht="14.5" x14ac:dyDescent="0.35">
      <c r="B86" s="18">
        <v>7</v>
      </c>
      <c r="C86" s="19" t="s">
        <v>93</v>
      </c>
      <c r="D86" s="20" t="s">
        <v>134</v>
      </c>
      <c r="E86" s="21">
        <v>12284</v>
      </c>
      <c r="F86" s="21">
        <v>4346</v>
      </c>
      <c r="G86" s="21">
        <v>3498</v>
      </c>
      <c r="H86" s="21">
        <v>2451</v>
      </c>
      <c r="I86" s="21">
        <v>974</v>
      </c>
      <c r="J86" s="21">
        <v>283</v>
      </c>
      <c r="K86" s="21">
        <v>194</v>
      </c>
      <c r="L86" s="22">
        <v>87</v>
      </c>
      <c r="M86" s="21">
        <v>780</v>
      </c>
      <c r="N86" s="22" t="s">
        <v>134</v>
      </c>
    </row>
    <row r="87" spans="2:14" ht="14.5" x14ac:dyDescent="0.35">
      <c r="B87" s="18">
        <v>3</v>
      </c>
      <c r="C87" s="19" t="s">
        <v>94</v>
      </c>
      <c r="D87" s="20" t="s">
        <v>134</v>
      </c>
      <c r="E87" s="21">
        <v>15692</v>
      </c>
      <c r="F87" s="21">
        <v>5754</v>
      </c>
      <c r="G87" s="21">
        <v>4491</v>
      </c>
      <c r="H87" s="21">
        <v>3381</v>
      </c>
      <c r="I87" s="21">
        <v>1490</v>
      </c>
      <c r="J87" s="21">
        <v>417</v>
      </c>
      <c r="K87" s="21">
        <v>351</v>
      </c>
      <c r="L87" s="22">
        <v>118</v>
      </c>
      <c r="M87" s="21">
        <v>1030</v>
      </c>
      <c r="N87" s="22" t="s">
        <v>134</v>
      </c>
    </row>
    <row r="88" spans="2:14" ht="14.5" x14ac:dyDescent="0.35">
      <c r="B88" s="18">
        <v>8</v>
      </c>
      <c r="C88" s="19" t="s">
        <v>95</v>
      </c>
      <c r="D88" s="20" t="s">
        <v>134</v>
      </c>
      <c r="E88" s="21">
        <v>34905</v>
      </c>
      <c r="F88" s="21">
        <v>11873</v>
      </c>
      <c r="G88" s="21">
        <v>9127</v>
      </c>
      <c r="H88" s="21">
        <v>6423</v>
      </c>
      <c r="I88" s="21">
        <v>2669</v>
      </c>
      <c r="J88" s="21">
        <v>932</v>
      </c>
      <c r="K88" s="21">
        <v>485</v>
      </c>
      <c r="L88" s="22">
        <v>233</v>
      </c>
      <c r="M88" s="21">
        <v>1625</v>
      </c>
      <c r="N88" s="22" t="s">
        <v>134</v>
      </c>
    </row>
    <row r="89" spans="2:14" ht="14.5" x14ac:dyDescent="0.35">
      <c r="B89" s="18">
        <v>7</v>
      </c>
      <c r="C89" s="19" t="s">
        <v>96</v>
      </c>
      <c r="D89" s="20" t="s">
        <v>28</v>
      </c>
      <c r="E89" s="21">
        <v>28352</v>
      </c>
      <c r="F89" s="21">
        <v>10029</v>
      </c>
      <c r="G89" s="21">
        <v>8098</v>
      </c>
      <c r="H89" s="21">
        <v>5927</v>
      </c>
      <c r="I89" s="21">
        <v>2670</v>
      </c>
      <c r="J89" s="21">
        <v>867</v>
      </c>
      <c r="K89" s="21">
        <v>878</v>
      </c>
      <c r="L89" s="22">
        <v>211</v>
      </c>
      <c r="M89" s="21">
        <v>2210</v>
      </c>
      <c r="N89" s="22">
        <v>8098</v>
      </c>
    </row>
    <row r="90" spans="2:14" ht="14.5" x14ac:dyDescent="0.35">
      <c r="B90" s="18">
        <v>7</v>
      </c>
      <c r="C90" s="19" t="s">
        <v>97</v>
      </c>
      <c r="D90" s="20" t="s">
        <v>28</v>
      </c>
      <c r="E90" s="21">
        <v>32882</v>
      </c>
      <c r="F90" s="21">
        <v>11519</v>
      </c>
      <c r="G90" s="21">
        <v>9458</v>
      </c>
      <c r="H90" s="21">
        <v>6764</v>
      </c>
      <c r="I90" s="21">
        <v>2973</v>
      </c>
      <c r="J90" s="21">
        <v>1121</v>
      </c>
      <c r="K90" s="21">
        <v>704</v>
      </c>
      <c r="L90" s="22">
        <v>410</v>
      </c>
      <c r="M90" s="21">
        <v>2630</v>
      </c>
      <c r="N90" s="22">
        <v>9458</v>
      </c>
    </row>
    <row r="91" spans="2:14" ht="14.5" x14ac:dyDescent="0.35">
      <c r="B91" s="18">
        <v>5</v>
      </c>
      <c r="C91" s="19" t="s">
        <v>98</v>
      </c>
      <c r="D91" s="20" t="s">
        <v>28</v>
      </c>
      <c r="E91" s="21">
        <v>14531</v>
      </c>
      <c r="F91" s="21">
        <v>4701</v>
      </c>
      <c r="G91" s="21">
        <v>3734</v>
      </c>
      <c r="H91" s="21">
        <v>2730</v>
      </c>
      <c r="I91" s="21">
        <v>1175</v>
      </c>
      <c r="J91" s="21">
        <v>405</v>
      </c>
      <c r="K91" s="21">
        <v>170</v>
      </c>
      <c r="L91" s="22">
        <v>72</v>
      </c>
      <c r="M91" s="21">
        <v>1065</v>
      </c>
      <c r="N91" s="22">
        <v>3734</v>
      </c>
    </row>
    <row r="92" spans="2:14" ht="14.5" x14ac:dyDescent="0.35">
      <c r="B92" s="18">
        <v>1</v>
      </c>
      <c r="C92" s="19" t="s">
        <v>99</v>
      </c>
      <c r="D92" s="20" t="s">
        <v>28</v>
      </c>
      <c r="E92" s="21">
        <v>51672</v>
      </c>
      <c r="F92" s="21">
        <v>17429</v>
      </c>
      <c r="G92" s="21">
        <v>13755</v>
      </c>
      <c r="H92" s="21">
        <v>9961</v>
      </c>
      <c r="I92" s="21">
        <v>4437</v>
      </c>
      <c r="J92" s="21">
        <v>1575</v>
      </c>
      <c r="K92" s="21">
        <v>974</v>
      </c>
      <c r="L92" s="22">
        <v>824</v>
      </c>
      <c r="M92" s="21">
        <v>3610</v>
      </c>
      <c r="N92" s="22">
        <v>13755</v>
      </c>
    </row>
    <row r="93" spans="2:14" ht="14.5" x14ac:dyDescent="0.35">
      <c r="B93" s="18">
        <v>4</v>
      </c>
      <c r="C93" s="19" t="s">
        <v>100</v>
      </c>
      <c r="D93" s="20" t="s">
        <v>134</v>
      </c>
      <c r="E93" s="21">
        <v>181186</v>
      </c>
      <c r="F93" s="21">
        <v>54485</v>
      </c>
      <c r="G93" s="21">
        <v>43710</v>
      </c>
      <c r="H93" s="21">
        <v>32044</v>
      </c>
      <c r="I93" s="21">
        <v>13581</v>
      </c>
      <c r="J93" s="21">
        <v>4335</v>
      </c>
      <c r="K93" s="21">
        <v>4699</v>
      </c>
      <c r="L93" s="22">
        <v>7435</v>
      </c>
      <c r="M93" s="21">
        <v>12880</v>
      </c>
      <c r="N93" s="22" t="s">
        <v>134</v>
      </c>
    </row>
    <row r="94" spans="2:14" ht="14.5" x14ac:dyDescent="0.35">
      <c r="B94" s="18">
        <v>11</v>
      </c>
      <c r="C94" s="19" t="s">
        <v>101</v>
      </c>
      <c r="D94" s="20" t="s">
        <v>28</v>
      </c>
      <c r="E94" s="21">
        <v>20996</v>
      </c>
      <c r="F94" s="21">
        <v>6904</v>
      </c>
      <c r="G94" s="21">
        <v>5385</v>
      </c>
      <c r="H94" s="21">
        <v>4095</v>
      </c>
      <c r="I94" s="21">
        <v>1753</v>
      </c>
      <c r="J94" s="21">
        <v>542</v>
      </c>
      <c r="K94" s="21">
        <v>465</v>
      </c>
      <c r="L94" s="22">
        <v>258</v>
      </c>
      <c r="M94" s="21">
        <v>1440</v>
      </c>
      <c r="N94" s="22">
        <v>5385</v>
      </c>
    </row>
    <row r="95" spans="2:14" ht="14.5" x14ac:dyDescent="0.35">
      <c r="B95" s="18">
        <v>5</v>
      </c>
      <c r="C95" s="19" t="s">
        <v>102</v>
      </c>
      <c r="D95" s="20" t="s">
        <v>134</v>
      </c>
      <c r="E95" s="21">
        <v>16698</v>
      </c>
      <c r="F95" s="21">
        <v>5902</v>
      </c>
      <c r="G95" s="21">
        <v>4693</v>
      </c>
      <c r="H95" s="21">
        <v>3383</v>
      </c>
      <c r="I95" s="21">
        <v>1445</v>
      </c>
      <c r="J95" s="21">
        <v>524</v>
      </c>
      <c r="K95" s="21">
        <v>277</v>
      </c>
      <c r="L95" s="22">
        <v>84</v>
      </c>
      <c r="M95" s="21">
        <v>960</v>
      </c>
      <c r="N95" s="22" t="s">
        <v>134</v>
      </c>
    </row>
    <row r="96" spans="2:14" ht="14.5" x14ac:dyDescent="0.35">
      <c r="B96" s="18">
        <v>6</v>
      </c>
      <c r="C96" s="19" t="s">
        <v>103</v>
      </c>
      <c r="D96" s="20" t="s">
        <v>28</v>
      </c>
      <c r="E96" s="21">
        <v>14776</v>
      </c>
      <c r="F96" s="21">
        <v>5232</v>
      </c>
      <c r="G96" s="21">
        <v>4197</v>
      </c>
      <c r="H96" s="21">
        <v>3174</v>
      </c>
      <c r="I96" s="21">
        <v>1440</v>
      </c>
      <c r="J96" s="21">
        <v>592</v>
      </c>
      <c r="K96" s="21">
        <v>478</v>
      </c>
      <c r="L96" s="22">
        <v>98</v>
      </c>
      <c r="M96" s="21">
        <v>1290</v>
      </c>
      <c r="N96" s="22">
        <v>4197</v>
      </c>
    </row>
    <row r="97" spans="2:14" ht="14.5" x14ac:dyDescent="0.35">
      <c r="B97" s="18">
        <v>11</v>
      </c>
      <c r="C97" s="19" t="s">
        <v>104</v>
      </c>
      <c r="D97" s="20" t="s">
        <v>28</v>
      </c>
      <c r="E97" s="21">
        <v>3799</v>
      </c>
      <c r="F97" s="21">
        <v>1682</v>
      </c>
      <c r="G97" s="21">
        <v>1290</v>
      </c>
      <c r="H97" s="21">
        <v>946</v>
      </c>
      <c r="I97" s="21">
        <v>354</v>
      </c>
      <c r="J97" s="21">
        <v>117</v>
      </c>
      <c r="K97" s="21">
        <v>159</v>
      </c>
      <c r="L97" s="22">
        <v>61</v>
      </c>
      <c r="M97" s="21">
        <v>340</v>
      </c>
      <c r="N97" s="22">
        <v>1290</v>
      </c>
    </row>
    <row r="98" spans="2:14" ht="14.5" x14ac:dyDescent="0.35">
      <c r="B98" s="18">
        <v>11</v>
      </c>
      <c r="C98" s="19" t="s">
        <v>105</v>
      </c>
      <c r="D98" s="20" t="s">
        <v>28</v>
      </c>
      <c r="E98" s="21">
        <v>5177</v>
      </c>
      <c r="F98" s="21">
        <v>1935</v>
      </c>
      <c r="G98" s="21">
        <v>1585</v>
      </c>
      <c r="H98" s="21">
        <v>1170</v>
      </c>
      <c r="I98" s="21">
        <v>461</v>
      </c>
      <c r="J98" s="21">
        <v>102</v>
      </c>
      <c r="K98" s="21">
        <v>378</v>
      </c>
      <c r="L98" s="22">
        <v>529</v>
      </c>
      <c r="M98" s="21">
        <v>545</v>
      </c>
      <c r="N98" s="22">
        <v>1585</v>
      </c>
    </row>
    <row r="99" spans="2:14" ht="14.5" x14ac:dyDescent="0.35">
      <c r="B99" s="18">
        <v>3</v>
      </c>
      <c r="C99" s="19" t="s">
        <v>106</v>
      </c>
      <c r="D99" s="20" t="s">
        <v>28</v>
      </c>
      <c r="E99" s="21">
        <v>5628</v>
      </c>
      <c r="F99" s="21">
        <v>2247</v>
      </c>
      <c r="G99" s="21">
        <v>1890</v>
      </c>
      <c r="H99" s="21">
        <v>1324</v>
      </c>
      <c r="I99" s="21">
        <v>533</v>
      </c>
      <c r="J99" s="21">
        <v>128</v>
      </c>
      <c r="K99" s="21">
        <v>49</v>
      </c>
      <c r="L99" s="22">
        <v>75</v>
      </c>
      <c r="M99" s="21">
        <v>340</v>
      </c>
      <c r="N99" s="22">
        <v>1890</v>
      </c>
    </row>
    <row r="100" spans="2:14" ht="14.5" x14ac:dyDescent="0.35">
      <c r="B100" s="18">
        <v>8</v>
      </c>
      <c r="C100" s="19" t="s">
        <v>107</v>
      </c>
      <c r="D100" s="20" t="s">
        <v>28</v>
      </c>
      <c r="E100" s="21">
        <v>30413</v>
      </c>
      <c r="F100" s="21">
        <v>10692</v>
      </c>
      <c r="G100" s="21">
        <v>8657</v>
      </c>
      <c r="H100" s="21">
        <v>6212</v>
      </c>
      <c r="I100" s="21">
        <v>2760</v>
      </c>
      <c r="J100" s="21">
        <v>890</v>
      </c>
      <c r="K100" s="21">
        <v>923</v>
      </c>
      <c r="L100" s="22">
        <v>382</v>
      </c>
      <c r="M100" s="21">
        <v>2135</v>
      </c>
      <c r="N100" s="22">
        <v>8657</v>
      </c>
    </row>
    <row r="101" spans="2:14" ht="14.5" x14ac:dyDescent="0.35">
      <c r="B101" s="18">
        <v>10</v>
      </c>
      <c r="C101" s="19" t="s">
        <v>108</v>
      </c>
      <c r="D101" s="20" t="s">
        <v>28</v>
      </c>
      <c r="E101" s="21">
        <v>15716</v>
      </c>
      <c r="F101" s="21">
        <v>5443</v>
      </c>
      <c r="G101" s="21">
        <v>4215</v>
      </c>
      <c r="H101" s="21">
        <v>3180</v>
      </c>
      <c r="I101" s="21">
        <v>1481</v>
      </c>
      <c r="J101" s="21">
        <v>344</v>
      </c>
      <c r="K101" s="21">
        <v>495</v>
      </c>
      <c r="L101" s="22">
        <v>130</v>
      </c>
      <c r="M101" s="21">
        <v>1100</v>
      </c>
      <c r="N101" s="22">
        <v>4215</v>
      </c>
    </row>
    <row r="102" spans="2:14" ht="14.5" x14ac:dyDescent="0.35">
      <c r="B102" s="18">
        <v>3</v>
      </c>
      <c r="C102" s="19" t="s">
        <v>109</v>
      </c>
      <c r="D102" s="20" t="s">
        <v>134</v>
      </c>
      <c r="E102" s="21">
        <v>143819</v>
      </c>
      <c r="F102" s="21">
        <v>47513</v>
      </c>
      <c r="G102" s="21">
        <v>38265</v>
      </c>
      <c r="H102" s="21">
        <v>28436</v>
      </c>
      <c r="I102" s="21">
        <v>12111</v>
      </c>
      <c r="J102" s="21">
        <v>3460</v>
      </c>
      <c r="K102" s="21">
        <v>3488</v>
      </c>
      <c r="L102" s="22">
        <v>5520</v>
      </c>
      <c r="M102" s="21">
        <v>10965</v>
      </c>
      <c r="N102" s="22" t="s">
        <v>134</v>
      </c>
    </row>
    <row r="103" spans="2:14" ht="14.5" x14ac:dyDescent="0.35">
      <c r="B103" s="18">
        <v>11</v>
      </c>
      <c r="C103" s="19" t="s">
        <v>110</v>
      </c>
      <c r="D103" s="20" t="s">
        <v>28</v>
      </c>
      <c r="E103" s="21">
        <v>23662</v>
      </c>
      <c r="F103" s="21">
        <v>8577</v>
      </c>
      <c r="G103" s="21">
        <v>6843</v>
      </c>
      <c r="H103" s="21">
        <v>4875</v>
      </c>
      <c r="I103" s="21">
        <v>2122</v>
      </c>
      <c r="J103" s="21">
        <v>800</v>
      </c>
      <c r="K103" s="21">
        <v>893</v>
      </c>
      <c r="L103" s="22">
        <v>361</v>
      </c>
      <c r="M103" s="21">
        <v>2320</v>
      </c>
      <c r="N103" s="22">
        <v>6843</v>
      </c>
    </row>
    <row r="104" spans="2:14" ht="14.5" x14ac:dyDescent="0.35">
      <c r="B104" s="18">
        <v>7</v>
      </c>
      <c r="C104" s="19" t="s">
        <v>111</v>
      </c>
      <c r="D104" s="20" t="s">
        <v>134</v>
      </c>
      <c r="E104" s="21">
        <v>196122</v>
      </c>
      <c r="F104" s="21">
        <v>63768</v>
      </c>
      <c r="G104" s="21">
        <v>49292</v>
      </c>
      <c r="H104" s="21">
        <v>36316</v>
      </c>
      <c r="I104" s="21">
        <v>14624</v>
      </c>
      <c r="J104" s="21">
        <v>4371</v>
      </c>
      <c r="K104" s="21">
        <v>3989</v>
      </c>
      <c r="L104" s="22">
        <v>5379</v>
      </c>
      <c r="M104" s="21">
        <v>14390</v>
      </c>
      <c r="N104" s="22" t="s">
        <v>134</v>
      </c>
    </row>
    <row r="105" spans="2:14" ht="14.5" x14ac:dyDescent="0.35">
      <c r="B105" s="18">
        <v>6</v>
      </c>
      <c r="C105" s="19" t="s">
        <v>112</v>
      </c>
      <c r="D105" s="20" t="s">
        <v>28</v>
      </c>
      <c r="E105" s="21">
        <v>6879</v>
      </c>
      <c r="F105" s="21">
        <v>2796</v>
      </c>
      <c r="G105" s="21">
        <v>2256</v>
      </c>
      <c r="H105" s="21">
        <v>1669</v>
      </c>
      <c r="I105" s="21">
        <v>688</v>
      </c>
      <c r="J105" s="21">
        <v>151</v>
      </c>
      <c r="K105" s="21">
        <v>412</v>
      </c>
      <c r="L105" s="22">
        <v>58</v>
      </c>
      <c r="M105" s="21">
        <v>445</v>
      </c>
      <c r="N105" s="22">
        <v>2256</v>
      </c>
    </row>
    <row r="106" spans="2:14" ht="14.5" x14ac:dyDescent="0.35">
      <c r="B106" s="18">
        <v>7</v>
      </c>
      <c r="C106" s="19" t="s">
        <v>113</v>
      </c>
      <c r="D106" s="20" t="s">
        <v>28</v>
      </c>
      <c r="E106" s="21">
        <v>4899</v>
      </c>
      <c r="F106" s="21">
        <v>1809</v>
      </c>
      <c r="G106" s="21">
        <v>1440</v>
      </c>
      <c r="H106" s="21">
        <v>1018</v>
      </c>
      <c r="I106" s="21">
        <v>449</v>
      </c>
      <c r="J106" s="21">
        <v>144</v>
      </c>
      <c r="K106" s="21">
        <v>151</v>
      </c>
      <c r="L106" s="22">
        <v>30</v>
      </c>
      <c r="M106" s="21">
        <v>325</v>
      </c>
      <c r="N106" s="22">
        <v>1440</v>
      </c>
    </row>
    <row r="107" spans="2:14" ht="14.5" x14ac:dyDescent="0.35">
      <c r="B107" s="18">
        <v>5</v>
      </c>
      <c r="C107" s="19" t="s">
        <v>114</v>
      </c>
      <c r="D107" s="20" t="s">
        <v>28</v>
      </c>
      <c r="E107" s="21">
        <v>21042</v>
      </c>
      <c r="F107" s="21">
        <v>7973</v>
      </c>
      <c r="G107" s="21">
        <v>6381</v>
      </c>
      <c r="H107" s="21">
        <v>4816</v>
      </c>
      <c r="I107" s="21">
        <v>2107</v>
      </c>
      <c r="J107" s="21">
        <v>607</v>
      </c>
      <c r="K107" s="21">
        <v>535</v>
      </c>
      <c r="L107" s="22">
        <v>123</v>
      </c>
      <c r="M107" s="21">
        <v>1580</v>
      </c>
      <c r="N107" s="22">
        <v>6381</v>
      </c>
    </row>
    <row r="108" spans="2:14" ht="14.5" x14ac:dyDescent="0.35">
      <c r="B108" s="18">
        <v>8</v>
      </c>
      <c r="C108" s="19" t="s">
        <v>115</v>
      </c>
      <c r="D108" s="20" t="s">
        <v>134</v>
      </c>
      <c r="E108" s="21">
        <v>256791</v>
      </c>
      <c r="F108" s="21">
        <v>77522</v>
      </c>
      <c r="G108" s="21">
        <v>59867</v>
      </c>
      <c r="H108" s="21">
        <v>42018</v>
      </c>
      <c r="I108" s="21">
        <v>16629</v>
      </c>
      <c r="J108" s="21">
        <v>5203</v>
      </c>
      <c r="K108" s="21">
        <v>5748</v>
      </c>
      <c r="L108" s="22">
        <v>17658</v>
      </c>
      <c r="M108" s="21">
        <v>17145</v>
      </c>
      <c r="N108" s="22" t="s">
        <v>134</v>
      </c>
    </row>
    <row r="109" spans="2:14" ht="14.5" x14ac:dyDescent="0.35">
      <c r="B109" s="18">
        <v>4</v>
      </c>
      <c r="C109" s="19" t="s">
        <v>116</v>
      </c>
      <c r="D109" s="20" t="s">
        <v>134</v>
      </c>
      <c r="E109" s="21">
        <v>5395</v>
      </c>
      <c r="F109" s="21">
        <v>2011</v>
      </c>
      <c r="G109" s="21">
        <v>1649</v>
      </c>
      <c r="H109" s="21">
        <v>1225</v>
      </c>
      <c r="I109" s="21">
        <v>529</v>
      </c>
      <c r="J109" s="21">
        <v>123</v>
      </c>
      <c r="K109" s="21">
        <v>128</v>
      </c>
      <c r="L109" s="22">
        <v>54</v>
      </c>
      <c r="M109" s="21">
        <v>440</v>
      </c>
      <c r="N109" s="22" t="s">
        <v>134</v>
      </c>
    </row>
    <row r="110" spans="2:14" ht="14.5" x14ac:dyDescent="0.35">
      <c r="B110" s="18">
        <v>1</v>
      </c>
      <c r="C110" s="19" t="s">
        <v>117</v>
      </c>
      <c r="D110" s="20" t="s">
        <v>28</v>
      </c>
      <c r="E110" s="21">
        <v>44482</v>
      </c>
      <c r="F110" s="21">
        <v>17109</v>
      </c>
      <c r="G110" s="21">
        <v>13971</v>
      </c>
      <c r="H110" s="21">
        <v>10538</v>
      </c>
      <c r="I110" s="21">
        <v>4685</v>
      </c>
      <c r="J110" s="21">
        <v>1537</v>
      </c>
      <c r="K110" s="21">
        <v>1153</v>
      </c>
      <c r="L110" s="22">
        <v>1188</v>
      </c>
      <c r="M110" s="21">
        <v>3585</v>
      </c>
      <c r="N110" s="22">
        <v>13971</v>
      </c>
    </row>
    <row r="111" spans="2:14" ht="14.5" x14ac:dyDescent="0.35">
      <c r="B111" s="18">
        <v>4</v>
      </c>
      <c r="C111" s="19" t="s">
        <v>118</v>
      </c>
      <c r="D111" s="20" t="s">
        <v>134</v>
      </c>
      <c r="E111" s="21">
        <v>131276</v>
      </c>
      <c r="F111" s="21">
        <v>43108</v>
      </c>
      <c r="G111" s="21">
        <v>34740</v>
      </c>
      <c r="H111" s="21">
        <v>25399</v>
      </c>
      <c r="I111" s="21">
        <v>10975</v>
      </c>
      <c r="J111" s="21">
        <v>3496</v>
      </c>
      <c r="K111" s="21">
        <v>2356</v>
      </c>
      <c r="L111" s="22">
        <v>905</v>
      </c>
      <c r="M111" s="21">
        <v>8635</v>
      </c>
      <c r="N111" s="22" t="s">
        <v>134</v>
      </c>
    </row>
    <row r="112" spans="2:14" ht="14.5" x14ac:dyDescent="0.35">
      <c r="B112" s="18">
        <v>11</v>
      </c>
      <c r="C112" s="19" t="s">
        <v>119</v>
      </c>
      <c r="D112" s="20" t="s">
        <v>28</v>
      </c>
      <c r="E112" s="21">
        <v>17122</v>
      </c>
      <c r="F112" s="21">
        <v>6314</v>
      </c>
      <c r="G112" s="21">
        <v>5022</v>
      </c>
      <c r="H112" s="21">
        <v>3903</v>
      </c>
      <c r="I112" s="21">
        <v>1814</v>
      </c>
      <c r="J112" s="21">
        <v>556</v>
      </c>
      <c r="K112" s="21">
        <v>508</v>
      </c>
      <c r="L112" s="22">
        <v>252</v>
      </c>
      <c r="M112" s="21">
        <v>1425</v>
      </c>
      <c r="N112" s="22">
        <v>5022</v>
      </c>
    </row>
    <row r="113" spans="2:17" ht="14.5" x14ac:dyDescent="0.35">
      <c r="B113" s="18">
        <v>5</v>
      </c>
      <c r="C113" s="19" t="s">
        <v>120</v>
      </c>
      <c r="D113" s="20" t="s">
        <v>134</v>
      </c>
      <c r="E113" s="21">
        <v>74113</v>
      </c>
      <c r="F113" s="21">
        <v>24945</v>
      </c>
      <c r="G113" s="21">
        <v>19572</v>
      </c>
      <c r="H113" s="21">
        <v>14696</v>
      </c>
      <c r="I113" s="21">
        <v>6286</v>
      </c>
      <c r="J113" s="21">
        <v>1690</v>
      </c>
      <c r="K113" s="21">
        <v>1937</v>
      </c>
      <c r="L113" s="22">
        <v>2148</v>
      </c>
      <c r="M113" s="21">
        <v>6055</v>
      </c>
      <c r="N113" s="22" t="s">
        <v>134</v>
      </c>
    </row>
    <row r="114" spans="2:17" ht="14.5" x14ac:dyDescent="0.35">
      <c r="B114" s="18">
        <v>10</v>
      </c>
      <c r="C114" s="19" t="s">
        <v>121</v>
      </c>
      <c r="D114" s="20" t="s">
        <v>28</v>
      </c>
      <c r="E114" s="21">
        <v>11321</v>
      </c>
      <c r="F114" s="21">
        <v>4133</v>
      </c>
      <c r="G114" s="21">
        <v>3289</v>
      </c>
      <c r="H114" s="21">
        <v>2476</v>
      </c>
      <c r="I114" s="21">
        <v>1111</v>
      </c>
      <c r="J114" s="21">
        <v>414</v>
      </c>
      <c r="K114" s="21">
        <v>288</v>
      </c>
      <c r="L114" s="22">
        <v>140</v>
      </c>
      <c r="M114" s="21">
        <v>955</v>
      </c>
      <c r="N114" s="22">
        <v>3289</v>
      </c>
    </row>
    <row r="115" spans="2:17" ht="14.5" x14ac:dyDescent="0.35">
      <c r="B115" s="18">
        <v>3</v>
      </c>
      <c r="C115" s="19" t="s">
        <v>122</v>
      </c>
      <c r="D115" s="20" t="s">
        <v>28</v>
      </c>
      <c r="E115" s="21">
        <v>16760</v>
      </c>
      <c r="F115" s="21">
        <v>5549</v>
      </c>
      <c r="G115" s="21">
        <v>4451</v>
      </c>
      <c r="H115" s="21">
        <v>3258</v>
      </c>
      <c r="I115" s="21">
        <v>1389</v>
      </c>
      <c r="J115" s="21">
        <v>483</v>
      </c>
      <c r="K115" s="21">
        <v>435</v>
      </c>
      <c r="L115" s="22">
        <v>295</v>
      </c>
      <c r="M115" s="21">
        <v>1215</v>
      </c>
      <c r="N115" s="22">
        <v>4451</v>
      </c>
    </row>
    <row r="116" spans="2:17" ht="14.5" x14ac:dyDescent="0.35">
      <c r="B116" s="18">
        <v>8</v>
      </c>
      <c r="C116" s="19" t="s">
        <v>123</v>
      </c>
      <c r="D116" s="20" t="s">
        <v>28</v>
      </c>
      <c r="E116" s="21">
        <v>13781</v>
      </c>
      <c r="F116" s="21">
        <v>5018</v>
      </c>
      <c r="G116" s="21">
        <v>3985</v>
      </c>
      <c r="H116" s="21">
        <v>2860</v>
      </c>
      <c r="I116" s="21">
        <v>1249</v>
      </c>
      <c r="J116" s="21">
        <v>296</v>
      </c>
      <c r="K116" s="21">
        <v>254</v>
      </c>
      <c r="L116" s="22">
        <v>65</v>
      </c>
      <c r="M116" s="21">
        <v>1030</v>
      </c>
      <c r="N116" s="22">
        <v>3985</v>
      </c>
    </row>
    <row r="117" spans="2:17" ht="14.5" x14ac:dyDescent="0.35">
      <c r="B117" s="18">
        <v>10</v>
      </c>
      <c r="C117" s="19" t="s">
        <v>124</v>
      </c>
      <c r="D117" s="20" t="s">
        <v>28</v>
      </c>
      <c r="E117" s="21">
        <v>16127</v>
      </c>
      <c r="F117" s="21">
        <v>5809</v>
      </c>
      <c r="G117" s="21">
        <v>4682</v>
      </c>
      <c r="H117" s="21">
        <v>3510</v>
      </c>
      <c r="I117" s="21">
        <v>1631</v>
      </c>
      <c r="J117" s="21">
        <v>594</v>
      </c>
      <c r="K117" s="21">
        <v>457</v>
      </c>
      <c r="L117" s="22">
        <v>114</v>
      </c>
      <c r="M117" s="21">
        <v>1440</v>
      </c>
      <c r="N117" s="22">
        <v>4682</v>
      </c>
    </row>
    <row r="118" spans="2:17" ht="14.5" x14ac:dyDescent="0.35">
      <c r="B118" s="18">
        <v>10</v>
      </c>
      <c r="C118" s="19" t="s">
        <v>125</v>
      </c>
      <c r="D118" s="20" t="s">
        <v>28</v>
      </c>
      <c r="E118" s="21">
        <v>13834</v>
      </c>
      <c r="F118" s="21">
        <v>5282</v>
      </c>
      <c r="G118" s="21">
        <v>4298</v>
      </c>
      <c r="H118" s="21">
        <v>3221</v>
      </c>
      <c r="I118" s="21">
        <v>1575</v>
      </c>
      <c r="J118" s="21">
        <v>618</v>
      </c>
      <c r="K118" s="21">
        <v>567</v>
      </c>
      <c r="L118" s="22">
        <v>117</v>
      </c>
      <c r="M118" s="21">
        <v>1275</v>
      </c>
      <c r="N118" s="22">
        <v>4298</v>
      </c>
    </row>
    <row r="119" spans="2:17" ht="14.5" x14ac:dyDescent="0.35">
      <c r="B119" s="18">
        <v>1</v>
      </c>
      <c r="C119" s="19" t="s">
        <v>126</v>
      </c>
      <c r="D119" s="20" t="s">
        <v>28</v>
      </c>
      <c r="E119" s="21">
        <v>55569</v>
      </c>
      <c r="F119" s="21">
        <v>19829</v>
      </c>
      <c r="G119" s="21">
        <v>15873</v>
      </c>
      <c r="H119" s="21">
        <v>11687</v>
      </c>
      <c r="I119" s="21">
        <v>5032</v>
      </c>
      <c r="J119" s="21">
        <v>1541</v>
      </c>
      <c r="K119" s="21">
        <v>1052</v>
      </c>
      <c r="L119" s="22">
        <v>1369</v>
      </c>
      <c r="M119" s="21">
        <v>4345</v>
      </c>
      <c r="N119" s="22">
        <v>15873</v>
      </c>
    </row>
    <row r="120" spans="2:17" ht="14.5" x14ac:dyDescent="0.35">
      <c r="B120" s="18">
        <v>2</v>
      </c>
      <c r="C120" s="19" t="s">
        <v>127</v>
      </c>
      <c r="D120" s="20" t="s">
        <v>134</v>
      </c>
      <c r="E120" s="21">
        <v>696774</v>
      </c>
      <c r="F120" s="21">
        <v>185630</v>
      </c>
      <c r="G120" s="21">
        <v>137115</v>
      </c>
      <c r="H120" s="21">
        <v>95701</v>
      </c>
      <c r="I120" s="21">
        <v>37284</v>
      </c>
      <c r="J120" s="21">
        <v>10132</v>
      </c>
      <c r="K120" s="21">
        <v>7831</v>
      </c>
      <c r="L120" s="22">
        <v>35154</v>
      </c>
      <c r="M120" s="21">
        <v>24810</v>
      </c>
      <c r="N120" s="22" t="s">
        <v>134</v>
      </c>
    </row>
    <row r="121" spans="2:17" ht="14.5" x14ac:dyDescent="0.35">
      <c r="B121" s="18">
        <v>11</v>
      </c>
      <c r="C121" s="19" t="s">
        <v>128</v>
      </c>
      <c r="D121" s="20" t="s">
        <v>134</v>
      </c>
      <c r="E121" s="21">
        <v>67120</v>
      </c>
      <c r="F121" s="21">
        <v>22057</v>
      </c>
      <c r="G121" s="21">
        <v>17865</v>
      </c>
      <c r="H121" s="21">
        <v>12920</v>
      </c>
      <c r="I121" s="21">
        <v>5384</v>
      </c>
      <c r="J121" s="21">
        <v>1446</v>
      </c>
      <c r="K121" s="21">
        <v>1747</v>
      </c>
      <c r="L121" s="22">
        <v>919</v>
      </c>
      <c r="M121" s="21">
        <v>5105</v>
      </c>
      <c r="N121" s="22" t="s">
        <v>134</v>
      </c>
    </row>
    <row r="122" spans="2:17" ht="14.5" x14ac:dyDescent="0.35">
      <c r="B122" s="18">
        <v>1</v>
      </c>
      <c r="C122" s="19" t="s">
        <v>129</v>
      </c>
      <c r="D122" s="20" t="s">
        <v>134</v>
      </c>
      <c r="E122" s="21">
        <v>284591</v>
      </c>
      <c r="F122" s="21">
        <v>89543</v>
      </c>
      <c r="G122" s="21">
        <v>70305</v>
      </c>
      <c r="H122" s="21">
        <v>51253</v>
      </c>
      <c r="I122" s="21">
        <v>21335</v>
      </c>
      <c r="J122" s="21">
        <v>7386</v>
      </c>
      <c r="K122" s="21">
        <v>6389</v>
      </c>
      <c r="L122" s="22">
        <v>11749</v>
      </c>
      <c r="M122" s="21">
        <v>18450</v>
      </c>
      <c r="N122" s="22" t="s">
        <v>134</v>
      </c>
    </row>
    <row r="123" spans="2:17" ht="14.5" x14ac:dyDescent="0.35">
      <c r="B123" s="18">
        <v>4</v>
      </c>
      <c r="C123" s="19" t="s">
        <v>130</v>
      </c>
      <c r="D123" s="20" t="s">
        <v>134</v>
      </c>
      <c r="E123" s="21">
        <v>38414</v>
      </c>
      <c r="F123" s="21">
        <v>12430</v>
      </c>
      <c r="G123" s="21">
        <v>9915</v>
      </c>
      <c r="H123" s="21">
        <v>7074</v>
      </c>
      <c r="I123" s="21">
        <v>3031</v>
      </c>
      <c r="J123" s="21">
        <v>1042</v>
      </c>
      <c r="K123" s="21">
        <v>730</v>
      </c>
      <c r="L123" s="22">
        <v>224</v>
      </c>
      <c r="M123" s="21">
        <v>2120</v>
      </c>
      <c r="N123" s="22" t="s">
        <v>134</v>
      </c>
    </row>
    <row r="124" spans="2:17" ht="14.5" x14ac:dyDescent="0.35">
      <c r="B124" s="18">
        <v>12</v>
      </c>
      <c r="C124" s="19" t="s">
        <v>131</v>
      </c>
      <c r="D124" s="20" t="s">
        <v>134</v>
      </c>
      <c r="E124" s="21">
        <v>2721914</v>
      </c>
      <c r="F124" s="21">
        <v>663815</v>
      </c>
      <c r="G124" s="21">
        <v>508887</v>
      </c>
      <c r="H124" s="21">
        <v>361148</v>
      </c>
      <c r="I124" s="21">
        <v>149789</v>
      </c>
      <c r="J124" s="21">
        <v>45392</v>
      </c>
      <c r="K124" s="21">
        <v>84545</v>
      </c>
      <c r="L124" s="22">
        <v>336055</v>
      </c>
      <c r="M124" s="21">
        <v>154105</v>
      </c>
      <c r="N124" s="22" t="s">
        <v>134</v>
      </c>
    </row>
    <row r="125" spans="2:17" ht="14.5" x14ac:dyDescent="0.35">
      <c r="B125" s="29">
        <v>13</v>
      </c>
      <c r="C125" s="30" t="s">
        <v>135</v>
      </c>
      <c r="D125" s="31" t="s">
        <v>134</v>
      </c>
      <c r="E125" s="32">
        <v>2503453</v>
      </c>
      <c r="F125" s="32">
        <v>772410</v>
      </c>
      <c r="G125" s="32">
        <v>602017</v>
      </c>
      <c r="H125" s="32">
        <v>432783</v>
      </c>
      <c r="I125" s="32">
        <v>180734</v>
      </c>
      <c r="J125" s="32">
        <v>57917</v>
      </c>
      <c r="K125" s="32">
        <v>50511</v>
      </c>
      <c r="L125" s="33">
        <v>193784</v>
      </c>
      <c r="M125" s="32">
        <v>141555</v>
      </c>
      <c r="N125" s="33" t="s">
        <v>134</v>
      </c>
    </row>
    <row r="126" spans="2:17" thickBot="1" x14ac:dyDescent="0.4"/>
    <row r="127" spans="2:17" s="35" customFormat="1" ht="14.5" x14ac:dyDescent="0.35">
      <c r="O127" s="98"/>
      <c r="Q127" s="98"/>
    </row>
    <row r="128" spans="2:17" s="2" customFormat="1" ht="23.5" x14ac:dyDescent="0.55000000000000004">
      <c r="B128" s="99" t="s">
        <v>302</v>
      </c>
      <c r="N128"/>
      <c r="P128"/>
    </row>
    <row r="129" spans="3:18" s="2" customFormat="1" ht="14.5" x14ac:dyDescent="0.35">
      <c r="O129"/>
      <c r="Q129"/>
    </row>
    <row r="130" spans="3:18" s="2" customFormat="1" ht="30.75" customHeight="1" thickBot="1" x14ac:dyDescent="0.4">
      <c r="C130" s="15" t="s">
        <v>283</v>
      </c>
      <c r="D130" s="180" t="s">
        <v>26</v>
      </c>
      <c r="E130" s="182"/>
      <c r="F130" s="180" t="s">
        <v>284</v>
      </c>
      <c r="G130" s="181"/>
      <c r="H130" s="181"/>
      <c r="I130" s="181"/>
      <c r="J130" s="181"/>
      <c r="K130" s="182"/>
      <c r="P130"/>
      <c r="R130"/>
    </row>
    <row r="131" spans="3:18" s="2" customFormat="1" ht="14.5" x14ac:dyDescent="0.35">
      <c r="C131" s="162" t="s">
        <v>285</v>
      </c>
      <c r="D131" s="200" t="s">
        <v>286</v>
      </c>
      <c r="E131" s="201"/>
      <c r="F131" s="200" t="s">
        <v>311</v>
      </c>
      <c r="G131" s="209"/>
      <c r="H131" s="209"/>
      <c r="I131" s="209"/>
      <c r="J131" s="209"/>
      <c r="K131" s="201"/>
      <c r="P131"/>
      <c r="R131"/>
    </row>
    <row r="132" spans="3:18" s="2" customFormat="1" ht="14.5" x14ac:dyDescent="0.35">
      <c r="C132" s="163"/>
      <c r="D132" s="198"/>
      <c r="E132" s="199"/>
      <c r="F132" s="186" t="s">
        <v>287</v>
      </c>
      <c r="G132" s="187"/>
      <c r="H132" s="187"/>
      <c r="I132" s="187"/>
      <c r="J132" s="187"/>
      <c r="K132" s="188"/>
      <c r="P132"/>
      <c r="R132"/>
    </row>
    <row r="133" spans="3:18" s="2" customFormat="1" ht="14.5" x14ac:dyDescent="0.35">
      <c r="C133" s="161" t="s">
        <v>288</v>
      </c>
      <c r="D133" s="189" t="s">
        <v>286</v>
      </c>
      <c r="E133" s="191"/>
      <c r="F133" s="189" t="s">
        <v>311</v>
      </c>
      <c r="G133" s="190"/>
      <c r="H133" s="190"/>
      <c r="I133" s="190"/>
      <c r="J133" s="190"/>
      <c r="K133" s="191"/>
      <c r="P133"/>
      <c r="R133"/>
    </row>
    <row r="134" spans="3:18" s="2" customFormat="1" ht="14.5" x14ac:dyDescent="0.35">
      <c r="C134" s="163"/>
      <c r="D134" s="198"/>
      <c r="E134" s="199"/>
      <c r="F134" s="186" t="s">
        <v>287</v>
      </c>
      <c r="G134" s="187"/>
      <c r="H134" s="187"/>
      <c r="I134" s="187"/>
      <c r="J134" s="187"/>
      <c r="K134" s="188"/>
      <c r="P134"/>
      <c r="R134"/>
    </row>
    <row r="135" spans="3:18" s="2" customFormat="1" ht="14.5" x14ac:dyDescent="0.35">
      <c r="C135" s="161" t="s">
        <v>289</v>
      </c>
      <c r="D135" s="189" t="s">
        <v>286</v>
      </c>
      <c r="E135" s="191"/>
      <c r="F135" s="189" t="s">
        <v>311</v>
      </c>
      <c r="G135" s="190"/>
      <c r="H135" s="190"/>
      <c r="I135" s="190"/>
      <c r="J135" s="190"/>
      <c r="K135" s="191"/>
      <c r="P135"/>
      <c r="R135"/>
    </row>
    <row r="136" spans="3:18" s="2" customFormat="1" ht="14.5" x14ac:dyDescent="0.35">
      <c r="C136" s="163"/>
      <c r="D136" s="198"/>
      <c r="E136" s="199"/>
      <c r="F136" s="186" t="s">
        <v>287</v>
      </c>
      <c r="G136" s="187"/>
      <c r="H136" s="187"/>
      <c r="I136" s="187"/>
      <c r="J136" s="187"/>
      <c r="K136" s="188"/>
      <c r="P136"/>
      <c r="R136"/>
    </row>
    <row r="137" spans="3:18" s="2" customFormat="1" ht="14.5" x14ac:dyDescent="0.35">
      <c r="C137" s="161" t="s">
        <v>290</v>
      </c>
      <c r="D137" s="189" t="s">
        <v>286</v>
      </c>
      <c r="E137" s="191"/>
      <c r="F137" s="189" t="s">
        <v>311</v>
      </c>
      <c r="G137" s="190"/>
      <c r="H137" s="190"/>
      <c r="I137" s="190"/>
      <c r="J137" s="190"/>
      <c r="K137" s="191"/>
      <c r="P137"/>
      <c r="R137"/>
    </row>
    <row r="138" spans="3:18" s="2" customFormat="1" ht="14.5" x14ac:dyDescent="0.35">
      <c r="C138" s="163"/>
      <c r="D138" s="198"/>
      <c r="E138" s="199"/>
      <c r="F138" s="186" t="s">
        <v>287</v>
      </c>
      <c r="G138" s="187"/>
      <c r="H138" s="187"/>
      <c r="I138" s="187"/>
      <c r="J138" s="187"/>
      <c r="K138" s="188"/>
      <c r="P138"/>
      <c r="R138"/>
    </row>
    <row r="139" spans="3:18" s="2" customFormat="1" ht="14.5" x14ac:dyDescent="0.35">
      <c r="C139" s="161" t="s">
        <v>291</v>
      </c>
      <c r="D139" s="189" t="s">
        <v>286</v>
      </c>
      <c r="E139" s="191"/>
      <c r="F139" s="189" t="s">
        <v>311</v>
      </c>
      <c r="G139" s="190"/>
      <c r="H139" s="190"/>
      <c r="I139" s="190"/>
      <c r="J139" s="190"/>
      <c r="K139" s="191"/>
      <c r="P139"/>
      <c r="R139"/>
    </row>
    <row r="140" spans="3:18" s="2" customFormat="1" ht="14.5" x14ac:dyDescent="0.35">
      <c r="C140" s="163"/>
      <c r="D140" s="198"/>
      <c r="E140" s="199"/>
      <c r="F140" s="186" t="s">
        <v>287</v>
      </c>
      <c r="G140" s="187"/>
      <c r="H140" s="187"/>
      <c r="I140" s="187"/>
      <c r="J140" s="187"/>
      <c r="K140" s="188"/>
      <c r="P140"/>
      <c r="R140"/>
    </row>
    <row r="141" spans="3:18" s="2" customFormat="1" ht="14.5" x14ac:dyDescent="0.35">
      <c r="C141" s="161" t="s">
        <v>292</v>
      </c>
      <c r="D141" s="183" t="s">
        <v>286</v>
      </c>
      <c r="E141" s="185"/>
      <c r="F141" s="183" t="s">
        <v>303</v>
      </c>
      <c r="G141" s="184"/>
      <c r="H141" s="184"/>
      <c r="I141" s="184"/>
      <c r="J141" s="184"/>
      <c r="K141" s="185"/>
      <c r="P141"/>
      <c r="R141"/>
    </row>
    <row r="142" spans="3:18" s="2" customFormat="1" ht="14.5" x14ac:dyDescent="0.35">
      <c r="C142" s="162"/>
      <c r="D142" s="192" t="s">
        <v>293</v>
      </c>
      <c r="E142" s="194"/>
      <c r="F142" s="192" t="s">
        <v>312</v>
      </c>
      <c r="G142" s="193"/>
      <c r="H142" s="193"/>
      <c r="I142" s="193"/>
      <c r="J142" s="193"/>
      <c r="K142" s="194"/>
      <c r="P142"/>
      <c r="R142"/>
    </row>
    <row r="143" spans="3:18" s="2" customFormat="1" ht="14.5" x14ac:dyDescent="0.35">
      <c r="C143" s="162"/>
      <c r="D143" s="192" t="s">
        <v>44</v>
      </c>
      <c r="E143" s="194"/>
      <c r="F143" s="192" t="s">
        <v>313</v>
      </c>
      <c r="G143" s="193"/>
      <c r="H143" s="193"/>
      <c r="I143" s="193"/>
      <c r="J143" s="193"/>
      <c r="K143" s="194"/>
      <c r="P143"/>
      <c r="R143"/>
    </row>
    <row r="144" spans="3:18" s="2" customFormat="1" ht="14.5" x14ac:dyDescent="0.35">
      <c r="C144" s="163"/>
      <c r="D144" s="198"/>
      <c r="E144" s="199"/>
      <c r="F144" s="186" t="s">
        <v>304</v>
      </c>
      <c r="G144" s="187"/>
      <c r="H144" s="187"/>
      <c r="I144" s="187"/>
      <c r="J144" s="187"/>
      <c r="K144" s="188"/>
      <c r="P144"/>
      <c r="R144"/>
    </row>
    <row r="145" spans="3:18" s="2" customFormat="1" ht="14.5" x14ac:dyDescent="0.35">
      <c r="C145" s="161" t="s">
        <v>295</v>
      </c>
      <c r="D145" s="189" t="s">
        <v>286</v>
      </c>
      <c r="E145" s="191"/>
      <c r="F145" s="189" t="s">
        <v>314</v>
      </c>
      <c r="G145" s="190"/>
      <c r="H145" s="190"/>
      <c r="I145" s="190"/>
      <c r="J145" s="190"/>
      <c r="K145" s="191"/>
      <c r="P145"/>
      <c r="R145"/>
    </row>
    <row r="146" spans="3:18" s="2" customFormat="1" ht="14.5" x14ac:dyDescent="0.35">
      <c r="C146" s="162"/>
      <c r="D146" s="192" t="s">
        <v>293</v>
      </c>
      <c r="E146" s="194"/>
      <c r="F146" s="192" t="s">
        <v>315</v>
      </c>
      <c r="G146" s="193"/>
      <c r="H146" s="193"/>
      <c r="I146" s="193"/>
      <c r="J146" s="193"/>
      <c r="K146" s="194"/>
      <c r="P146"/>
      <c r="R146"/>
    </row>
    <row r="147" spans="3:18" s="2" customFormat="1" ht="14.5" x14ac:dyDescent="0.35">
      <c r="C147" s="163"/>
      <c r="D147" s="198"/>
      <c r="E147" s="199"/>
      <c r="F147" s="186" t="s">
        <v>287</v>
      </c>
      <c r="G147" s="187"/>
      <c r="H147" s="187"/>
      <c r="I147" s="187"/>
      <c r="J147" s="187"/>
      <c r="K147" s="188"/>
      <c r="P147"/>
      <c r="R147"/>
    </row>
    <row r="148" spans="3:18" s="2" customFormat="1" ht="14.5" x14ac:dyDescent="0.35">
      <c r="C148" s="161" t="s">
        <v>296</v>
      </c>
      <c r="D148" s="183" t="s">
        <v>286</v>
      </c>
      <c r="E148" s="185"/>
      <c r="F148" s="183" t="s">
        <v>316</v>
      </c>
      <c r="G148" s="184"/>
      <c r="H148" s="184"/>
      <c r="I148" s="184"/>
      <c r="J148" s="184"/>
      <c r="K148" s="185"/>
      <c r="P148"/>
      <c r="R148"/>
    </row>
    <row r="149" spans="3:18" s="2" customFormat="1" ht="14.5" x14ac:dyDescent="0.35">
      <c r="C149" s="163"/>
      <c r="D149" s="198"/>
      <c r="E149" s="199"/>
      <c r="F149" s="186" t="s">
        <v>297</v>
      </c>
      <c r="G149" s="187"/>
      <c r="H149" s="187"/>
      <c r="I149" s="187"/>
      <c r="J149" s="187"/>
      <c r="K149" s="188"/>
      <c r="P149"/>
      <c r="R149"/>
    </row>
    <row r="150" spans="3:18" s="2" customFormat="1" ht="14.5" x14ac:dyDescent="0.35">
      <c r="C150" s="161" t="s">
        <v>298</v>
      </c>
      <c r="D150" s="183" t="s">
        <v>286</v>
      </c>
      <c r="E150" s="185"/>
      <c r="F150" s="183" t="s">
        <v>299</v>
      </c>
      <c r="G150" s="184"/>
      <c r="H150" s="184"/>
      <c r="I150" s="184"/>
      <c r="J150" s="184"/>
      <c r="K150" s="185"/>
      <c r="P150"/>
      <c r="R150"/>
    </row>
    <row r="151" spans="3:18" s="2" customFormat="1" ht="14.5" x14ac:dyDescent="0.35">
      <c r="C151" s="163"/>
      <c r="D151" s="198"/>
      <c r="E151" s="199"/>
      <c r="F151" s="186" t="s">
        <v>300</v>
      </c>
      <c r="G151" s="187"/>
      <c r="H151" s="187"/>
      <c r="I151" s="187"/>
      <c r="J151" s="187"/>
      <c r="K151" s="188"/>
      <c r="P151"/>
      <c r="R151"/>
    </row>
    <row r="152" spans="3:18" s="2" customFormat="1" ht="14.5" x14ac:dyDescent="0.35">
      <c r="O152"/>
      <c r="Q152"/>
    </row>
  </sheetData>
  <sheetProtection algorithmName="SHA-512" hashValue="YHBDs3o+Pb+aYIOBN8EJCvqL6H1g8u/2392gqKSkl6I7rOJGIYmQijdoZw/cwfK6oiWmHuGpghwqY5BsquywTA==" saltValue="jNIzDULy8eCeQdw5W4bC+Q==" spinCount="100000" sheet="1" objects="1" scenarios="1"/>
  <mergeCells count="68">
    <mergeCell ref="C16:D16"/>
    <mergeCell ref="B5:D5"/>
    <mergeCell ref="C6:D6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31:C132"/>
    <mergeCell ref="D131:E131"/>
    <mergeCell ref="F131:K131"/>
    <mergeCell ref="D132:E132"/>
    <mergeCell ref="F132:K132"/>
    <mergeCell ref="C17:D17"/>
    <mergeCell ref="C18:D18"/>
    <mergeCell ref="B19:D19"/>
    <mergeCell ref="D130:E130"/>
    <mergeCell ref="F130:K130"/>
    <mergeCell ref="C135:C136"/>
    <mergeCell ref="D135:E135"/>
    <mergeCell ref="F135:K135"/>
    <mergeCell ref="D136:E136"/>
    <mergeCell ref="F136:K136"/>
    <mergeCell ref="C133:C134"/>
    <mergeCell ref="D133:E133"/>
    <mergeCell ref="F133:K133"/>
    <mergeCell ref="D134:E134"/>
    <mergeCell ref="F134:K134"/>
    <mergeCell ref="C139:C140"/>
    <mergeCell ref="D139:E139"/>
    <mergeCell ref="F139:K139"/>
    <mergeCell ref="D140:E140"/>
    <mergeCell ref="F140:K140"/>
    <mergeCell ref="C137:C138"/>
    <mergeCell ref="D137:E137"/>
    <mergeCell ref="F137:K137"/>
    <mergeCell ref="D138:E138"/>
    <mergeCell ref="F138:K138"/>
    <mergeCell ref="C141:C144"/>
    <mergeCell ref="D141:E141"/>
    <mergeCell ref="F141:K141"/>
    <mergeCell ref="D142:E142"/>
    <mergeCell ref="F142:K142"/>
    <mergeCell ref="D143:E143"/>
    <mergeCell ref="F143:K143"/>
    <mergeCell ref="D144:E144"/>
    <mergeCell ref="F144:K144"/>
    <mergeCell ref="C145:C147"/>
    <mergeCell ref="D145:E145"/>
    <mergeCell ref="F145:K145"/>
    <mergeCell ref="D146:E146"/>
    <mergeCell ref="F146:K146"/>
    <mergeCell ref="D147:E147"/>
    <mergeCell ref="F147:K147"/>
    <mergeCell ref="C150:C151"/>
    <mergeCell ref="D150:E150"/>
    <mergeCell ref="F150:K150"/>
    <mergeCell ref="D151:E151"/>
    <mergeCell ref="F151:K151"/>
    <mergeCell ref="C148:C149"/>
    <mergeCell ref="D148:E148"/>
    <mergeCell ref="F148:K148"/>
    <mergeCell ref="D149:E149"/>
    <mergeCell ref="F149:K149"/>
  </mergeCells>
  <conditionalFormatting sqref="N22:N125">
    <cfRule type="expression" dxfId="2" priority="1">
      <formula>OR(N22=0,N22="")</formula>
    </cfRule>
  </conditionalFormatting>
  <dataValidations count="1">
    <dataValidation type="list" allowBlank="1" showInputMessage="1" showErrorMessage="1" promptTitle="Is This County Rural?" prompt="If the county is designated as rural, enter &quot;Y&quot; into the cell. The total 60 and older population will carry over into the rural column._x000a_" sqref="D22:D125" xr:uid="{00000000-0002-0000-0300-000000000000}">
      <formula1>" ,Y,N"</formula1>
    </dataValidation>
  </dataValidations>
  <hyperlinks>
    <hyperlink ref="F132" r:id="rId1" xr:uid="{00000000-0004-0000-0300-000000000000}"/>
    <hyperlink ref="F147" r:id="rId2" xr:uid="{00000000-0004-0000-0300-000001000000}"/>
    <hyperlink ref="F140" r:id="rId3" xr:uid="{00000000-0004-0000-0300-000002000000}"/>
    <hyperlink ref="F138" r:id="rId4" xr:uid="{00000000-0004-0000-0300-000003000000}"/>
    <hyperlink ref="F136" r:id="rId5" xr:uid="{00000000-0004-0000-0300-000004000000}"/>
    <hyperlink ref="F134" r:id="rId6" xr:uid="{00000000-0004-0000-0300-000005000000}"/>
    <hyperlink ref="F144" r:id="rId7" xr:uid="{00000000-0004-0000-0300-000006000000}"/>
    <hyperlink ref="F151:K151" r:id="rId8" display="Bulletins | OMB | The White House" xr:uid="{00000000-0004-0000-0300-000007000000}"/>
  </hyperlinks>
  <printOptions horizontalCentered="1"/>
  <pageMargins left="0.25" right="0.25" top="0.25" bottom="0.75" header="0.05" footer="0.3"/>
  <pageSetup scale="55" fitToHeight="0" orientation="portrait" r:id="rId9"/>
  <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2BB99-8454-4E71-B9B7-526E4E60D3A4}">
  <sheetPr codeName="Sheet6">
    <pageSetUpPr fitToPage="1"/>
  </sheetPr>
  <dimension ref="A1:J28"/>
  <sheetViews>
    <sheetView showGridLines="0" workbookViewId="0">
      <pane ySplit="3" topLeftCell="A4" activePane="bottomLeft" state="frozen"/>
      <selection pane="bottomLeft" activeCell="D20" sqref="D20"/>
    </sheetView>
  </sheetViews>
  <sheetFormatPr defaultColWidth="9.1796875" defaultRowHeight="15" customHeight="1" zeroHeight="1" x14ac:dyDescent="0.35"/>
  <cols>
    <col min="1" max="1" width="2.7265625" customWidth="1"/>
    <col min="2" max="2" width="18.81640625" bestFit="1" customWidth="1"/>
    <col min="3" max="3" width="26.26953125" bestFit="1" customWidth="1"/>
    <col min="4" max="4" width="79.453125" bestFit="1" customWidth="1"/>
    <col min="5" max="6" width="2.7265625" customWidth="1"/>
    <col min="7" max="9" width="14.7265625" customWidth="1"/>
    <col min="10" max="10" width="2.7265625" customWidth="1"/>
  </cols>
  <sheetData>
    <row r="1" spans="2:10" ht="14.5" x14ac:dyDescent="0.35"/>
    <row r="2" spans="2:10" ht="23.5" x14ac:dyDescent="0.35">
      <c r="B2" s="100" t="s">
        <v>305</v>
      </c>
      <c r="C2" s="100"/>
      <c r="D2" s="100"/>
    </row>
    <row r="3" spans="2:10" s="36" customFormat="1" thickBot="1" x14ac:dyDescent="0.4"/>
    <row r="4" spans="2:10" ht="14.5" x14ac:dyDescent="0.35">
      <c r="E4" s="101"/>
      <c r="F4" s="102"/>
      <c r="G4" s="102"/>
      <c r="H4" s="102"/>
      <c r="I4" s="102"/>
      <c r="J4" s="102"/>
    </row>
    <row r="5" spans="2:10" ht="24" customHeight="1" thickBot="1" x14ac:dyDescent="0.4">
      <c r="B5" s="15" t="s">
        <v>283</v>
      </c>
      <c r="C5" s="15" t="s">
        <v>26</v>
      </c>
      <c r="D5" s="15" t="s">
        <v>284</v>
      </c>
      <c r="E5" s="103"/>
      <c r="F5" s="102"/>
      <c r="G5" s="104" t="s">
        <v>306</v>
      </c>
      <c r="H5" s="105">
        <v>2027</v>
      </c>
      <c r="I5" s="102"/>
      <c r="J5" s="102"/>
    </row>
    <row r="6" spans="2:10" ht="14.5" x14ac:dyDescent="0.35">
      <c r="B6" s="161" t="s">
        <v>285</v>
      </c>
      <c r="C6" s="106" t="s">
        <v>286</v>
      </c>
      <c r="D6" s="113" t="str">
        <f>IF(OR(COUNTBLANK($H$5)=1,$H$5=0),"",($H$6&amp;" ACS 5-YR Estimates, Table DP 05"))</f>
        <v>2024 ACS 5-YR Estimates, Table DP 05</v>
      </c>
      <c r="E6" s="103"/>
      <c r="F6" s="102"/>
      <c r="G6" s="104" t="s">
        <v>307</v>
      </c>
      <c r="H6" s="105">
        <f>IF(OR(COUNTBLANK($H$5)=1,$H$5=0),"",H5-3)</f>
        <v>2024</v>
      </c>
      <c r="I6" s="102"/>
      <c r="J6" s="102"/>
    </row>
    <row r="7" spans="2:10" ht="14.5" x14ac:dyDescent="0.35">
      <c r="B7" s="163"/>
      <c r="C7" s="107"/>
      <c r="D7" s="114" t="s">
        <v>287</v>
      </c>
      <c r="E7" s="103"/>
      <c r="F7" s="102"/>
      <c r="G7" s="102"/>
      <c r="H7" s="102"/>
      <c r="I7" s="102"/>
      <c r="J7" s="102"/>
    </row>
    <row r="8" spans="2:10" ht="14.5" x14ac:dyDescent="0.35">
      <c r="B8" s="161" t="s">
        <v>288</v>
      </c>
      <c r="C8" s="106" t="s">
        <v>286</v>
      </c>
      <c r="D8" s="113" t="str">
        <f>IF(OR(COUNTBLANK($H$5)=1,$H$5=0),"",($H$6&amp;" ACS 5-YR Estimates, Table DP 05"))</f>
        <v>2024 ACS 5-YR Estimates, Table DP 05</v>
      </c>
      <c r="E8" s="103"/>
      <c r="F8" s="102"/>
      <c r="G8" s="102"/>
      <c r="H8" s="102"/>
      <c r="I8" s="102"/>
      <c r="J8" s="102"/>
    </row>
    <row r="9" spans="2:10" ht="14.5" x14ac:dyDescent="0.35">
      <c r="B9" s="163"/>
      <c r="C9" s="107"/>
      <c r="D9" s="114" t="s">
        <v>287</v>
      </c>
      <c r="E9" s="103"/>
      <c r="F9" s="102"/>
      <c r="G9" s="102"/>
      <c r="H9" s="102"/>
      <c r="I9" s="102"/>
      <c r="J9" s="102"/>
    </row>
    <row r="10" spans="2:10" ht="14.5" x14ac:dyDescent="0.35">
      <c r="B10" s="161" t="s">
        <v>289</v>
      </c>
      <c r="C10" s="106" t="s">
        <v>286</v>
      </c>
      <c r="D10" s="113" t="str">
        <f>IF(OR(COUNTBLANK($H$5)=1,$H$5=0),"",($H$6&amp;" ACS 5-YR Estimates, Table DP 05"))</f>
        <v>2024 ACS 5-YR Estimates, Table DP 05</v>
      </c>
      <c r="E10" s="103"/>
      <c r="F10" s="102"/>
      <c r="G10" s="102"/>
      <c r="H10" s="102"/>
      <c r="I10" s="102"/>
      <c r="J10" s="102"/>
    </row>
    <row r="11" spans="2:10" ht="14.5" x14ac:dyDescent="0.35">
      <c r="B11" s="163"/>
      <c r="C11" s="107"/>
      <c r="D11" s="114" t="s">
        <v>287</v>
      </c>
      <c r="E11" s="103"/>
      <c r="F11" s="102"/>
      <c r="G11" s="102"/>
      <c r="H11" s="102"/>
      <c r="I11" s="102"/>
      <c r="J11" s="102"/>
    </row>
    <row r="12" spans="2:10" ht="14.5" x14ac:dyDescent="0.35">
      <c r="B12" s="161" t="s">
        <v>290</v>
      </c>
      <c r="C12" s="106" t="s">
        <v>286</v>
      </c>
      <c r="D12" s="113" t="str">
        <f>IF(OR(COUNTBLANK($H$5)=1,$H$5=0),"",($H$6&amp;" ACS 5-YR Estimates, Table DP 05"))</f>
        <v>2024 ACS 5-YR Estimates, Table DP 05</v>
      </c>
      <c r="E12" s="103"/>
      <c r="F12" s="102"/>
      <c r="G12" s="102"/>
      <c r="H12" s="102"/>
      <c r="I12" s="102"/>
      <c r="J12" s="102"/>
    </row>
    <row r="13" spans="2:10" ht="14.5" x14ac:dyDescent="0.35">
      <c r="B13" s="163"/>
      <c r="C13" s="107"/>
      <c r="D13" s="114" t="s">
        <v>287</v>
      </c>
      <c r="E13" s="103"/>
      <c r="F13" s="102"/>
      <c r="G13" s="102"/>
      <c r="H13" s="102"/>
      <c r="I13" s="102"/>
      <c r="J13" s="102"/>
    </row>
    <row r="14" spans="2:10" ht="14.5" x14ac:dyDescent="0.35">
      <c r="B14" s="161" t="s">
        <v>291</v>
      </c>
      <c r="C14" s="106" t="s">
        <v>286</v>
      </c>
      <c r="D14" s="113" t="str">
        <f>IF(OR(COUNTBLANK($H$5)=1,$H$5=0),"",($H$6&amp;" ACS 5-YR Estimates, Table DP 05"))</f>
        <v>2024 ACS 5-YR Estimates, Table DP 05</v>
      </c>
      <c r="E14" s="103"/>
      <c r="F14" s="102"/>
      <c r="G14" s="102"/>
      <c r="H14" s="102"/>
      <c r="I14" s="102"/>
      <c r="J14" s="102"/>
    </row>
    <row r="15" spans="2:10" ht="14.5" x14ac:dyDescent="0.35">
      <c r="B15" s="163"/>
      <c r="C15" s="107"/>
      <c r="D15" s="114" t="s">
        <v>287</v>
      </c>
      <c r="E15" s="103"/>
      <c r="F15" s="102"/>
      <c r="G15" s="102"/>
      <c r="H15" s="102"/>
      <c r="I15" s="102"/>
      <c r="J15" s="102"/>
    </row>
    <row r="16" spans="2:10" ht="14.5" x14ac:dyDescent="0.35">
      <c r="B16" s="161" t="s">
        <v>292</v>
      </c>
      <c r="C16" s="108" t="s">
        <v>286</v>
      </c>
      <c r="D16" s="115" t="str">
        <f>IF(OR(COUNTBLANK($H$5)=1,$H$5=0),"","U.S. Census Population Estimates: "&amp;$H$6&amp;" County Characteristics "&amp;"(cc-est"&amp;$H$6&amp;"-alldata-17)")</f>
        <v>U.S. Census Population Estimates: 2024 County Characteristics (cc-est2024-alldata-17)</v>
      </c>
      <c r="E16" s="103"/>
      <c r="F16" s="102"/>
      <c r="G16" s="102"/>
      <c r="H16" s="102"/>
      <c r="I16" s="102"/>
      <c r="J16" s="102"/>
    </row>
    <row r="17" spans="1:10" ht="14.5" x14ac:dyDescent="0.35">
      <c r="B17" s="162"/>
      <c r="C17" s="109" t="s">
        <v>293</v>
      </c>
      <c r="D17" s="116" t="str">
        <f>IF(OR(COUNTBLANK($H$5)=1,$H$5=0),"",($H$5-3)&amp;" ACS 1-YR Estimates, Table S0102 for Chicago city, Illinois &amp; "&amp;"cc-est"&amp;$H$6&amp;"-alldata-17")</f>
        <v>2024 ACS 1-YR Estimates, Table S0102 for Chicago city, Illinois &amp; cc-est2024-alldata-17</v>
      </c>
      <c r="E17" s="103"/>
      <c r="F17" s="102"/>
      <c r="G17" s="102"/>
      <c r="H17" s="102"/>
      <c r="I17" s="102"/>
      <c r="J17" s="102"/>
    </row>
    <row r="18" spans="1:10" ht="14.5" x14ac:dyDescent="0.35">
      <c r="B18" s="162"/>
      <c r="C18" s="109" t="s">
        <v>44</v>
      </c>
      <c r="D18" s="116" t="str">
        <f>IF(OR(COUNTBLANK($H$5)=1,$H$5=0),"",($H$5-3)&amp;" ACS 1-YR Estimates, Table S0102 for Cook county, Illinois &amp; "&amp;"cc-est"&amp;$H$6&amp;"-alldata-17")</f>
        <v>2024 ACS 1-YR Estimates, Table S0102 for Cook county, Illinois &amp; cc-est2024-alldata-17</v>
      </c>
      <c r="E18" s="103"/>
      <c r="F18" s="102"/>
      <c r="G18" s="102"/>
      <c r="H18" s="102"/>
      <c r="I18" s="102"/>
      <c r="J18" s="102"/>
    </row>
    <row r="19" spans="1:10" ht="14.5" x14ac:dyDescent="0.35">
      <c r="B19" s="163"/>
      <c r="C19" s="110"/>
      <c r="D19" s="114" t="s">
        <v>294</v>
      </c>
      <c r="E19" s="103"/>
      <c r="F19" s="102"/>
      <c r="G19" s="102"/>
      <c r="H19" s="102"/>
      <c r="I19" s="102"/>
      <c r="J19" s="102"/>
    </row>
    <row r="20" spans="1:10" ht="14.5" x14ac:dyDescent="0.35">
      <c r="B20" s="161" t="s">
        <v>295</v>
      </c>
      <c r="C20" s="106" t="s">
        <v>286</v>
      </c>
      <c r="D20" s="113" t="str">
        <f>IF(OR(COUNTBLANK($H$5)=1,$H$5=0),"",$H$6&amp;" ACS 5-YR Estimates, Table B17020 for Illinois (by county)")</f>
        <v>2024 ACS 5-YR Estimates, Table B17020 for Illinois (by county)</v>
      </c>
      <c r="E20" s="103"/>
      <c r="F20" s="102"/>
      <c r="G20" s="102"/>
      <c r="H20" s="102"/>
      <c r="I20" s="102"/>
      <c r="J20" s="102"/>
    </row>
    <row r="21" spans="1:10" ht="14.5" x14ac:dyDescent="0.35">
      <c r="B21" s="162"/>
      <c r="C21" s="109" t="s">
        <v>293</v>
      </c>
      <c r="D21" s="116" t="str">
        <f>IF(OR(COUNTBLANK($H$5)=1,$H$5=0),"",$H$6&amp;" ACS 5-YR Estimates, Table B17020 for Chicago city, Illinois")</f>
        <v>2024 ACS 5-YR Estimates, Table B17020 for Chicago city, Illinois</v>
      </c>
      <c r="E21" s="103"/>
      <c r="F21" s="102"/>
      <c r="G21" s="102"/>
      <c r="H21" s="102"/>
      <c r="I21" s="102"/>
      <c r="J21" s="102"/>
    </row>
    <row r="22" spans="1:10" ht="14.5" x14ac:dyDescent="0.35">
      <c r="B22" s="163"/>
      <c r="C22" s="110"/>
      <c r="D22" s="114" t="s">
        <v>287</v>
      </c>
      <c r="E22" s="103"/>
      <c r="F22" s="102"/>
      <c r="G22" s="102"/>
      <c r="H22" s="102"/>
      <c r="I22" s="102"/>
      <c r="J22" s="102"/>
    </row>
    <row r="23" spans="1:10" ht="14.5" x14ac:dyDescent="0.35">
      <c r="B23" s="161" t="s">
        <v>296</v>
      </c>
      <c r="C23" s="111" t="s">
        <v>286</v>
      </c>
      <c r="D23" s="117" t="str">
        <f>IF(OR(COUNTBLANK($H$5)=1,$H$5=0),"",($H$5-9)&amp;" - "&amp;($H$5-5)&amp;" ACS Special Tabulation, Table S21010B (ILs21010b)")</f>
        <v>2018 - 2022 ACS Special Tabulation, Table S21010B (ILs21010b)</v>
      </c>
      <c r="E23" s="103"/>
      <c r="F23" s="102"/>
      <c r="G23" s="102"/>
      <c r="H23" s="102"/>
      <c r="I23" s="102"/>
      <c r="J23" s="102"/>
    </row>
    <row r="24" spans="1:10" ht="14.5" x14ac:dyDescent="0.35">
      <c r="B24" s="163"/>
      <c r="C24" s="110"/>
      <c r="D24" s="114" t="s">
        <v>297</v>
      </c>
      <c r="E24" s="103"/>
      <c r="F24" s="102"/>
      <c r="G24" s="102"/>
      <c r="H24" s="102"/>
      <c r="I24" s="102"/>
      <c r="J24" s="102"/>
    </row>
    <row r="25" spans="1:10" ht="14.5" x14ac:dyDescent="0.35">
      <c r="B25" s="161" t="s">
        <v>298</v>
      </c>
      <c r="C25" s="111" t="s">
        <v>286</v>
      </c>
      <c r="D25" s="117" t="s">
        <v>299</v>
      </c>
      <c r="E25" s="103"/>
      <c r="F25" s="102"/>
      <c r="G25" s="102"/>
      <c r="H25" s="102"/>
      <c r="I25" s="102"/>
      <c r="J25" s="102"/>
    </row>
    <row r="26" spans="1:10" ht="14.5" x14ac:dyDescent="0.35">
      <c r="B26" s="163"/>
      <c r="C26" s="110"/>
      <c r="D26" s="114" t="s">
        <v>300</v>
      </c>
      <c r="E26" s="103"/>
      <c r="F26" s="102"/>
      <c r="G26" s="102"/>
      <c r="H26" s="102"/>
      <c r="I26" s="102"/>
      <c r="J26" s="102"/>
    </row>
    <row r="27" spans="1:10" thickBot="1" x14ac:dyDescent="0.4">
      <c r="E27" s="112"/>
      <c r="F27" s="102"/>
      <c r="G27" s="102"/>
      <c r="H27" s="102"/>
      <c r="I27" s="102"/>
      <c r="J27" s="102"/>
    </row>
    <row r="28" spans="1:10" ht="15" customHeight="1" x14ac:dyDescent="0.35">
      <c r="A28" s="98"/>
      <c r="B28" s="98"/>
      <c r="C28" s="98"/>
      <c r="D28" s="98"/>
      <c r="E28" s="98"/>
      <c r="F28" s="98"/>
      <c r="G28" s="98"/>
      <c r="H28" s="98"/>
      <c r="I28" s="98"/>
      <c r="J28" s="98"/>
    </row>
  </sheetData>
  <mergeCells count="9">
    <mergeCell ref="B20:B22"/>
    <mergeCell ref="B23:B24"/>
    <mergeCell ref="B25:B26"/>
    <mergeCell ref="B6:B7"/>
    <mergeCell ref="B8:B9"/>
    <mergeCell ref="B10:B11"/>
    <mergeCell ref="B12:B13"/>
    <mergeCell ref="B14:B15"/>
    <mergeCell ref="B16:B19"/>
  </mergeCells>
  <conditionalFormatting sqref="H5">
    <cfRule type="expression" dxfId="1" priority="1">
      <formula>OR($H$5=0,$H$5="")</formula>
    </cfRule>
  </conditionalFormatting>
  <hyperlinks>
    <hyperlink ref="D7" r:id="rId1" xr:uid="{00000000-0004-0000-0400-000000000000}"/>
    <hyperlink ref="D22" r:id="rId2" xr:uid="{00000000-0004-0000-0400-000001000000}"/>
    <hyperlink ref="D15" r:id="rId3" xr:uid="{00000000-0004-0000-0400-000002000000}"/>
    <hyperlink ref="D13" r:id="rId4" xr:uid="{00000000-0004-0000-0400-000003000000}"/>
    <hyperlink ref="D11" r:id="rId5" xr:uid="{00000000-0004-0000-0400-000004000000}"/>
    <hyperlink ref="D9" r:id="rId6" xr:uid="{00000000-0004-0000-0400-000005000000}"/>
  </hyperlinks>
  <pageMargins left="0.7" right="0.7" top="0.75" bottom="0.75" header="0.3" footer="0.3"/>
  <pageSetup scale="75" fitToHeight="0" orientation="landscape" r:id="rId7"/>
  <drawing r:id="rId8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FCD19-3C9C-4A68-94E6-AEA163872AAC}">
  <sheetPr codeName="Sheet7"/>
  <dimension ref="A1:W117"/>
  <sheetViews>
    <sheetView showGridLines="0" workbookViewId="0">
      <selection activeCell="R2" sqref="R1:T1048576"/>
    </sheetView>
  </sheetViews>
  <sheetFormatPr defaultColWidth="0" defaultRowHeight="14.5" x14ac:dyDescent="0.35"/>
  <cols>
    <col min="1" max="1" width="2.7265625" customWidth="1"/>
    <col min="2" max="2" width="6.1796875" customWidth="1"/>
    <col min="3" max="3" width="28.7265625" customWidth="1"/>
    <col min="4" max="11" width="14.7265625" customWidth="1"/>
    <col min="12" max="12" width="2.7265625" customWidth="1"/>
    <col min="13" max="14" width="14.7265625" customWidth="1"/>
    <col min="15" max="15" width="2.7265625" customWidth="1"/>
    <col min="16" max="17" width="14.7265625" customWidth="1"/>
    <col min="18" max="19" width="14.7265625" hidden="1" customWidth="1"/>
    <col min="20" max="20" width="13.7265625" hidden="1" customWidth="1"/>
    <col min="21" max="22" width="9.1796875" hidden="1" customWidth="1"/>
    <col min="23" max="23" width="2.7265625" hidden="1" customWidth="1"/>
    <col min="24" max="16384" width="9.1796875" hidden="1"/>
  </cols>
  <sheetData>
    <row r="1" spans="2:20" s="2" customFormat="1" x14ac:dyDescent="0.35"/>
    <row r="2" spans="2:20" s="2" customFormat="1" ht="23.5" x14ac:dyDescent="0.55000000000000004">
      <c r="B2" s="3" t="s">
        <v>323</v>
      </c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</row>
    <row r="3" spans="2:20" s="2" customFormat="1" x14ac:dyDescent="0.35">
      <c r="B3" s="118" t="s">
        <v>324</v>
      </c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</row>
    <row r="4" spans="2:20" s="4" customFormat="1" ht="8.15" customHeight="1" thickBot="1" x14ac:dyDescent="0.4">
      <c r="B4" s="119"/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19"/>
    </row>
    <row r="5" spans="2:20" s="2" customFormat="1" ht="8.15" customHeight="1" x14ac:dyDescent="0.35"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</row>
    <row r="6" spans="2:20" s="2" customFormat="1" x14ac:dyDescent="0.35">
      <c r="B6" s="2" t="s">
        <v>325</v>
      </c>
      <c r="C6" s="118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</row>
    <row r="7" spans="2:20" s="2" customFormat="1" x14ac:dyDescent="0.35">
      <c r="B7" s="2" t="s">
        <v>326</v>
      </c>
    </row>
    <row r="8" spans="2:20" s="2" customFormat="1" x14ac:dyDescent="0.35">
      <c r="B8" s="2" t="s">
        <v>362</v>
      </c>
    </row>
    <row r="9" spans="2:20" s="2" customFormat="1" ht="8.15" customHeight="1" x14ac:dyDescent="0.35"/>
    <row r="10" spans="2:20" s="2" customFormat="1" ht="45.75" customHeight="1" thickBot="1" x14ac:dyDescent="0.4">
      <c r="B10" s="120" t="s">
        <v>25</v>
      </c>
      <c r="C10" s="121" t="s">
        <v>26</v>
      </c>
      <c r="D10" s="121" t="s">
        <v>273</v>
      </c>
      <c r="E10" s="121" t="s">
        <v>327</v>
      </c>
      <c r="F10" s="121" t="s">
        <v>328</v>
      </c>
      <c r="G10" s="121" t="s">
        <v>329</v>
      </c>
      <c r="H10" s="121" t="s">
        <v>330</v>
      </c>
      <c r="I10" s="121" t="s">
        <v>331</v>
      </c>
      <c r="J10" s="121" t="s">
        <v>332</v>
      </c>
      <c r="K10" s="121" t="s">
        <v>333</v>
      </c>
      <c r="L10" s="122" t="s">
        <v>134</v>
      </c>
      <c r="M10" s="121" t="s">
        <v>334</v>
      </c>
      <c r="N10" s="121" t="s">
        <v>335</v>
      </c>
      <c r="O10" s="122" t="s">
        <v>134</v>
      </c>
      <c r="P10" s="121" t="s">
        <v>336</v>
      </c>
      <c r="Q10" s="121" t="s">
        <v>8</v>
      </c>
      <c r="R10" s="123" t="s">
        <v>337</v>
      </c>
      <c r="S10" s="123" t="s">
        <v>338</v>
      </c>
      <c r="T10" s="123" t="s">
        <v>339</v>
      </c>
    </row>
    <row r="11" spans="2:20" s="2" customFormat="1" x14ac:dyDescent="0.35">
      <c r="B11" s="124"/>
      <c r="C11" s="125" t="s">
        <v>340</v>
      </c>
      <c r="D11" s="125" t="s">
        <v>341</v>
      </c>
      <c r="E11" s="125" t="s">
        <v>342</v>
      </c>
      <c r="F11" s="125" t="s">
        <v>343</v>
      </c>
      <c r="G11" s="125" t="s">
        <v>344</v>
      </c>
      <c r="H11" s="125" t="s">
        <v>345</v>
      </c>
      <c r="I11" s="125" t="s">
        <v>346</v>
      </c>
      <c r="J11" s="125" t="s">
        <v>347</v>
      </c>
      <c r="K11" s="125" t="s">
        <v>348</v>
      </c>
      <c r="L11" s="126"/>
      <c r="M11" s="125" t="s">
        <v>349</v>
      </c>
      <c r="N11" s="125" t="s">
        <v>350</v>
      </c>
      <c r="O11" s="126"/>
      <c r="P11" s="125" t="s">
        <v>351</v>
      </c>
      <c r="Q11" s="125" t="s">
        <v>352</v>
      </c>
      <c r="R11" s="127"/>
      <c r="S11" s="127"/>
      <c r="T11" s="127"/>
    </row>
    <row r="12" spans="2:20" s="2" customFormat="1" x14ac:dyDescent="0.35">
      <c r="B12" s="128">
        <v>6</v>
      </c>
      <c r="C12" s="129" t="s">
        <v>137</v>
      </c>
      <c r="D12" s="130">
        <v>18447</v>
      </c>
      <c r="E12" s="130">
        <v>18447</v>
      </c>
      <c r="F12" s="130">
        <v>17655</v>
      </c>
      <c r="G12" s="130">
        <v>499</v>
      </c>
      <c r="H12" s="130">
        <v>45</v>
      </c>
      <c r="I12" s="130">
        <v>138</v>
      </c>
      <c r="J12" s="130">
        <v>6</v>
      </c>
      <c r="K12" s="130">
        <v>104</v>
      </c>
      <c r="L12" s="131"/>
      <c r="M12" s="130">
        <v>18313</v>
      </c>
      <c r="N12" s="130">
        <v>134</v>
      </c>
      <c r="O12" s="131"/>
      <c r="P12" s="130">
        <v>17541</v>
      </c>
      <c r="Q12" s="132">
        <v>906</v>
      </c>
      <c r="R12" s="133">
        <f>G12+H12+I12+J12+K12</f>
        <v>792</v>
      </c>
      <c r="S12" s="133">
        <f>R12+N12</f>
        <v>926</v>
      </c>
      <c r="T12" s="133">
        <f>D12-P12</f>
        <v>906</v>
      </c>
    </row>
    <row r="13" spans="2:20" s="2" customFormat="1" x14ac:dyDescent="0.35">
      <c r="B13" s="18">
        <v>11</v>
      </c>
      <c r="C13" s="134" t="s">
        <v>138</v>
      </c>
      <c r="D13" s="135">
        <v>1589</v>
      </c>
      <c r="E13" s="135">
        <v>1589</v>
      </c>
      <c r="F13" s="135">
        <v>1103</v>
      </c>
      <c r="G13" s="135">
        <v>440</v>
      </c>
      <c r="H13" s="135">
        <v>17</v>
      </c>
      <c r="I13" s="135">
        <v>6</v>
      </c>
      <c r="J13" s="135">
        <v>1</v>
      </c>
      <c r="K13" s="135">
        <v>22</v>
      </c>
      <c r="L13" s="131"/>
      <c r="M13" s="135">
        <v>1574</v>
      </c>
      <c r="N13" s="135">
        <v>15</v>
      </c>
      <c r="O13" s="131"/>
      <c r="P13" s="135">
        <v>1090</v>
      </c>
      <c r="Q13" s="136">
        <v>499</v>
      </c>
      <c r="R13" s="133">
        <f t="shared" ref="R13:R32" si="0">G13+H13+I13+J13+K13</f>
        <v>486</v>
      </c>
      <c r="S13" s="133">
        <f t="shared" ref="S13:S32" si="1">R13+N13</f>
        <v>501</v>
      </c>
      <c r="T13" s="133">
        <f t="shared" ref="T13:T76" si="2">D13-P13</f>
        <v>499</v>
      </c>
    </row>
    <row r="14" spans="2:20" s="2" customFormat="1" x14ac:dyDescent="0.35">
      <c r="B14" s="18">
        <v>8</v>
      </c>
      <c r="C14" s="134" t="s">
        <v>139</v>
      </c>
      <c r="D14" s="135">
        <v>4415</v>
      </c>
      <c r="E14" s="135">
        <v>4415</v>
      </c>
      <c r="F14" s="135">
        <v>4225</v>
      </c>
      <c r="G14" s="135">
        <v>121</v>
      </c>
      <c r="H14" s="135">
        <v>15</v>
      </c>
      <c r="I14" s="135">
        <v>14</v>
      </c>
      <c r="J14" s="135">
        <v>2</v>
      </c>
      <c r="K14" s="135">
        <v>38</v>
      </c>
      <c r="L14" s="131"/>
      <c r="M14" s="135">
        <v>4350</v>
      </c>
      <c r="N14" s="135">
        <v>65</v>
      </c>
      <c r="O14" s="131"/>
      <c r="P14" s="135">
        <v>4167</v>
      </c>
      <c r="Q14" s="136">
        <v>248</v>
      </c>
      <c r="R14" s="133">
        <f t="shared" si="0"/>
        <v>190</v>
      </c>
      <c r="S14" s="133">
        <f t="shared" si="1"/>
        <v>255</v>
      </c>
      <c r="T14" s="133">
        <f t="shared" si="2"/>
        <v>248</v>
      </c>
    </row>
    <row r="15" spans="2:20" s="2" customFormat="1" x14ac:dyDescent="0.35">
      <c r="B15" s="18">
        <v>1</v>
      </c>
      <c r="C15" s="134" t="s">
        <v>140</v>
      </c>
      <c r="D15" s="135">
        <v>12946</v>
      </c>
      <c r="E15" s="135">
        <v>12946</v>
      </c>
      <c r="F15" s="135">
        <v>12335</v>
      </c>
      <c r="G15" s="135">
        <v>227</v>
      </c>
      <c r="H15" s="135">
        <v>72</v>
      </c>
      <c r="I15" s="135">
        <v>191</v>
      </c>
      <c r="J15" s="135">
        <v>7</v>
      </c>
      <c r="K15" s="135">
        <v>114</v>
      </c>
      <c r="L15" s="131"/>
      <c r="M15" s="135">
        <v>11691</v>
      </c>
      <c r="N15" s="135">
        <v>1255</v>
      </c>
      <c r="O15" s="131"/>
      <c r="P15" s="135">
        <v>11203</v>
      </c>
      <c r="Q15" s="136">
        <v>1743</v>
      </c>
      <c r="R15" s="133">
        <f t="shared" si="0"/>
        <v>611</v>
      </c>
      <c r="S15" s="133">
        <f t="shared" si="1"/>
        <v>1866</v>
      </c>
      <c r="T15" s="133">
        <f t="shared" si="2"/>
        <v>1743</v>
      </c>
    </row>
    <row r="16" spans="2:20" s="2" customFormat="1" x14ac:dyDescent="0.35">
      <c r="B16" s="18">
        <v>6</v>
      </c>
      <c r="C16" s="134" t="s">
        <v>141</v>
      </c>
      <c r="D16" s="135">
        <v>1352</v>
      </c>
      <c r="E16" s="135">
        <v>1352</v>
      </c>
      <c r="F16" s="135">
        <v>1309</v>
      </c>
      <c r="G16" s="135">
        <v>26</v>
      </c>
      <c r="H16" s="135">
        <v>6</v>
      </c>
      <c r="I16" s="135">
        <v>4</v>
      </c>
      <c r="J16" s="135">
        <v>1</v>
      </c>
      <c r="K16" s="135">
        <v>6</v>
      </c>
      <c r="L16" s="131"/>
      <c r="M16" s="135">
        <v>1342</v>
      </c>
      <c r="N16" s="135">
        <v>10</v>
      </c>
      <c r="O16" s="131"/>
      <c r="P16" s="135">
        <v>1300</v>
      </c>
      <c r="Q16" s="136">
        <v>52</v>
      </c>
      <c r="R16" s="133">
        <f t="shared" si="0"/>
        <v>43</v>
      </c>
      <c r="S16" s="133">
        <f t="shared" si="1"/>
        <v>53</v>
      </c>
      <c r="T16" s="133">
        <f t="shared" si="2"/>
        <v>52</v>
      </c>
    </row>
    <row r="17" spans="2:20" s="2" customFormat="1" x14ac:dyDescent="0.35">
      <c r="B17" s="18">
        <v>3</v>
      </c>
      <c r="C17" s="134" t="s">
        <v>142</v>
      </c>
      <c r="D17" s="135">
        <v>10245</v>
      </c>
      <c r="E17" s="135">
        <v>10245</v>
      </c>
      <c r="F17" s="135">
        <v>10008</v>
      </c>
      <c r="G17" s="135">
        <v>37</v>
      </c>
      <c r="H17" s="135">
        <v>41</v>
      </c>
      <c r="I17" s="135">
        <v>76</v>
      </c>
      <c r="J17" s="135">
        <v>3</v>
      </c>
      <c r="K17" s="135">
        <v>80</v>
      </c>
      <c r="L17" s="131"/>
      <c r="M17" s="135">
        <v>9844</v>
      </c>
      <c r="N17" s="135">
        <v>401</v>
      </c>
      <c r="O17" s="131"/>
      <c r="P17" s="135">
        <v>9632</v>
      </c>
      <c r="Q17" s="136">
        <v>613</v>
      </c>
      <c r="R17" s="133">
        <f t="shared" si="0"/>
        <v>237</v>
      </c>
      <c r="S17" s="133">
        <f t="shared" si="1"/>
        <v>638</v>
      </c>
      <c r="T17" s="133">
        <f t="shared" si="2"/>
        <v>613</v>
      </c>
    </row>
    <row r="18" spans="2:20" s="2" customFormat="1" x14ac:dyDescent="0.35">
      <c r="B18" s="18">
        <v>6</v>
      </c>
      <c r="C18" s="134" t="s">
        <v>143</v>
      </c>
      <c r="D18" s="135">
        <v>1450</v>
      </c>
      <c r="E18" s="135">
        <v>1450</v>
      </c>
      <c r="F18" s="135">
        <v>1427</v>
      </c>
      <c r="G18" s="135">
        <v>4</v>
      </c>
      <c r="H18" s="135">
        <v>9</v>
      </c>
      <c r="I18" s="135">
        <v>4</v>
      </c>
      <c r="J18" s="135">
        <v>0</v>
      </c>
      <c r="K18" s="135">
        <v>6</v>
      </c>
      <c r="L18" s="131"/>
      <c r="M18" s="135">
        <v>1447</v>
      </c>
      <c r="N18" s="135">
        <v>3</v>
      </c>
      <c r="O18" s="131"/>
      <c r="P18" s="135">
        <v>1424</v>
      </c>
      <c r="Q18" s="136">
        <v>26</v>
      </c>
      <c r="R18" s="133">
        <f t="shared" si="0"/>
        <v>23</v>
      </c>
      <c r="S18" s="133">
        <f t="shared" si="1"/>
        <v>26</v>
      </c>
      <c r="T18" s="133">
        <f t="shared" si="2"/>
        <v>26</v>
      </c>
    </row>
    <row r="19" spans="2:20" s="2" customFormat="1" x14ac:dyDescent="0.35">
      <c r="B19" s="18">
        <v>1</v>
      </c>
      <c r="C19" s="134" t="s">
        <v>144</v>
      </c>
      <c r="D19" s="135">
        <v>5083</v>
      </c>
      <c r="E19" s="135">
        <v>5083</v>
      </c>
      <c r="F19" s="135">
        <v>4952</v>
      </c>
      <c r="G19" s="135">
        <v>40</v>
      </c>
      <c r="H19" s="135">
        <v>23</v>
      </c>
      <c r="I19" s="135">
        <v>34</v>
      </c>
      <c r="J19" s="135">
        <v>2</v>
      </c>
      <c r="K19" s="135">
        <v>32</v>
      </c>
      <c r="L19" s="131"/>
      <c r="M19" s="135">
        <v>4995</v>
      </c>
      <c r="N19" s="135">
        <v>88</v>
      </c>
      <c r="O19" s="131"/>
      <c r="P19" s="135">
        <v>4879</v>
      </c>
      <c r="Q19" s="136">
        <v>204</v>
      </c>
      <c r="R19" s="133">
        <f t="shared" si="0"/>
        <v>131</v>
      </c>
      <c r="S19" s="133">
        <f t="shared" si="1"/>
        <v>219</v>
      </c>
      <c r="T19" s="133">
        <f t="shared" si="2"/>
        <v>204</v>
      </c>
    </row>
    <row r="20" spans="2:20" s="2" customFormat="1" x14ac:dyDescent="0.35">
      <c r="B20" s="18">
        <v>7</v>
      </c>
      <c r="C20" s="134" t="s">
        <v>145</v>
      </c>
      <c r="D20" s="135">
        <v>3204</v>
      </c>
      <c r="E20" s="135">
        <v>3204</v>
      </c>
      <c r="F20" s="135">
        <v>3061</v>
      </c>
      <c r="G20" s="135">
        <v>82</v>
      </c>
      <c r="H20" s="135">
        <v>11</v>
      </c>
      <c r="I20" s="135">
        <v>16</v>
      </c>
      <c r="J20" s="135">
        <v>7</v>
      </c>
      <c r="K20" s="135">
        <v>27</v>
      </c>
      <c r="L20" s="131"/>
      <c r="M20" s="135">
        <v>2958</v>
      </c>
      <c r="N20" s="135">
        <v>246</v>
      </c>
      <c r="O20" s="131"/>
      <c r="P20" s="135">
        <v>2850</v>
      </c>
      <c r="Q20" s="136">
        <v>354</v>
      </c>
      <c r="R20" s="133">
        <f t="shared" si="0"/>
        <v>143</v>
      </c>
      <c r="S20" s="133">
        <f t="shared" si="1"/>
        <v>389</v>
      </c>
      <c r="T20" s="133">
        <f t="shared" si="2"/>
        <v>354</v>
      </c>
    </row>
    <row r="21" spans="2:20" s="2" customFormat="1" x14ac:dyDescent="0.35">
      <c r="B21" s="18">
        <v>5</v>
      </c>
      <c r="C21" s="134" t="s">
        <v>146</v>
      </c>
      <c r="D21" s="135">
        <v>40678</v>
      </c>
      <c r="E21" s="135">
        <v>40678</v>
      </c>
      <c r="F21" s="135">
        <v>34245</v>
      </c>
      <c r="G21" s="135">
        <v>3744</v>
      </c>
      <c r="H21" s="135">
        <v>153</v>
      </c>
      <c r="I21" s="135">
        <v>2146</v>
      </c>
      <c r="J21" s="135">
        <v>23</v>
      </c>
      <c r="K21" s="135">
        <v>367</v>
      </c>
      <c r="L21" s="131"/>
      <c r="M21" s="135">
        <v>39456</v>
      </c>
      <c r="N21" s="135">
        <v>1222</v>
      </c>
      <c r="O21" s="131"/>
      <c r="P21" s="135">
        <v>33193</v>
      </c>
      <c r="Q21" s="136">
        <v>7485</v>
      </c>
      <c r="R21" s="133">
        <f t="shared" si="0"/>
        <v>6433</v>
      </c>
      <c r="S21" s="133">
        <f t="shared" si="1"/>
        <v>7655</v>
      </c>
      <c r="T21" s="133">
        <f t="shared" si="2"/>
        <v>7485</v>
      </c>
    </row>
    <row r="22" spans="2:20" s="2" customFormat="1" x14ac:dyDescent="0.35">
      <c r="B22" s="18">
        <v>7</v>
      </c>
      <c r="C22" s="134" t="s">
        <v>147</v>
      </c>
      <c r="D22" s="135">
        <v>9352</v>
      </c>
      <c r="E22" s="135">
        <v>9352</v>
      </c>
      <c r="F22" s="135">
        <v>9147</v>
      </c>
      <c r="G22" s="135">
        <v>67</v>
      </c>
      <c r="H22" s="135">
        <v>32</v>
      </c>
      <c r="I22" s="135">
        <v>48</v>
      </c>
      <c r="J22" s="135">
        <v>7</v>
      </c>
      <c r="K22" s="135">
        <v>51</v>
      </c>
      <c r="L22" s="131"/>
      <c r="M22" s="135">
        <v>9242</v>
      </c>
      <c r="N22" s="135">
        <v>110</v>
      </c>
      <c r="O22" s="131"/>
      <c r="P22" s="135">
        <v>9049</v>
      </c>
      <c r="Q22" s="136">
        <v>303</v>
      </c>
      <c r="R22" s="133">
        <f t="shared" si="0"/>
        <v>205</v>
      </c>
      <c r="S22" s="133">
        <f t="shared" si="1"/>
        <v>315</v>
      </c>
      <c r="T22" s="133">
        <f t="shared" si="2"/>
        <v>303</v>
      </c>
    </row>
    <row r="23" spans="2:20" s="2" customFormat="1" x14ac:dyDescent="0.35">
      <c r="B23" s="18">
        <v>5</v>
      </c>
      <c r="C23" s="134" t="s">
        <v>148</v>
      </c>
      <c r="D23" s="135">
        <v>4332</v>
      </c>
      <c r="E23" s="135">
        <v>4332</v>
      </c>
      <c r="F23" s="135">
        <v>4262</v>
      </c>
      <c r="G23" s="135">
        <v>7</v>
      </c>
      <c r="H23" s="135">
        <v>14</v>
      </c>
      <c r="I23" s="135">
        <v>8</v>
      </c>
      <c r="J23" s="135">
        <v>4</v>
      </c>
      <c r="K23" s="135">
        <v>37</v>
      </c>
      <c r="L23" s="131"/>
      <c r="M23" s="135">
        <v>4287</v>
      </c>
      <c r="N23" s="135">
        <v>45</v>
      </c>
      <c r="O23" s="131"/>
      <c r="P23" s="135">
        <v>4219</v>
      </c>
      <c r="Q23" s="136">
        <v>113</v>
      </c>
      <c r="R23" s="133">
        <f t="shared" si="0"/>
        <v>70</v>
      </c>
      <c r="S23" s="133">
        <f t="shared" si="1"/>
        <v>115</v>
      </c>
      <c r="T23" s="133">
        <f t="shared" si="2"/>
        <v>113</v>
      </c>
    </row>
    <row r="24" spans="2:20" s="2" customFormat="1" x14ac:dyDescent="0.35">
      <c r="B24" s="18">
        <v>9</v>
      </c>
      <c r="C24" s="134" t="s">
        <v>149</v>
      </c>
      <c r="D24" s="135">
        <v>3709</v>
      </c>
      <c r="E24" s="135">
        <v>3709</v>
      </c>
      <c r="F24" s="135">
        <v>3634</v>
      </c>
      <c r="G24" s="135">
        <v>7</v>
      </c>
      <c r="H24" s="135">
        <v>11</v>
      </c>
      <c r="I24" s="135">
        <v>23</v>
      </c>
      <c r="J24" s="135">
        <v>0</v>
      </c>
      <c r="K24" s="135">
        <v>34</v>
      </c>
      <c r="L24" s="131"/>
      <c r="M24" s="135">
        <v>3675</v>
      </c>
      <c r="N24" s="135">
        <v>34</v>
      </c>
      <c r="O24" s="131"/>
      <c r="P24" s="135">
        <v>3601</v>
      </c>
      <c r="Q24" s="136">
        <v>108</v>
      </c>
      <c r="R24" s="133">
        <f t="shared" si="0"/>
        <v>75</v>
      </c>
      <c r="S24" s="133">
        <f t="shared" si="1"/>
        <v>109</v>
      </c>
      <c r="T24" s="133">
        <f t="shared" si="2"/>
        <v>108</v>
      </c>
    </row>
    <row r="25" spans="2:20" s="2" customFormat="1" x14ac:dyDescent="0.35">
      <c r="B25" s="18">
        <v>8</v>
      </c>
      <c r="C25" s="134" t="s">
        <v>150</v>
      </c>
      <c r="D25" s="135">
        <v>10062</v>
      </c>
      <c r="E25" s="135">
        <v>10062</v>
      </c>
      <c r="F25" s="135">
        <v>9793</v>
      </c>
      <c r="G25" s="135">
        <v>110</v>
      </c>
      <c r="H25" s="135">
        <v>40</v>
      </c>
      <c r="I25" s="135">
        <v>62</v>
      </c>
      <c r="J25" s="135">
        <v>2</v>
      </c>
      <c r="K25" s="135">
        <v>55</v>
      </c>
      <c r="L25" s="131"/>
      <c r="M25" s="135">
        <v>9949</v>
      </c>
      <c r="N25" s="135">
        <v>113</v>
      </c>
      <c r="O25" s="131"/>
      <c r="P25" s="135">
        <v>9691</v>
      </c>
      <c r="Q25" s="136">
        <v>371</v>
      </c>
      <c r="R25" s="133">
        <f t="shared" si="0"/>
        <v>269</v>
      </c>
      <c r="S25" s="133">
        <f t="shared" si="1"/>
        <v>382</v>
      </c>
      <c r="T25" s="133">
        <f t="shared" si="2"/>
        <v>371</v>
      </c>
    </row>
    <row r="26" spans="2:20" s="2" customFormat="1" x14ac:dyDescent="0.35">
      <c r="B26" s="18">
        <v>5</v>
      </c>
      <c r="C26" s="134" t="s">
        <v>151</v>
      </c>
      <c r="D26" s="135">
        <v>11748</v>
      </c>
      <c r="E26" s="135">
        <v>11748</v>
      </c>
      <c r="F26" s="135">
        <v>11320</v>
      </c>
      <c r="G26" s="135">
        <v>181</v>
      </c>
      <c r="H26" s="135">
        <v>46</v>
      </c>
      <c r="I26" s="135">
        <v>92</v>
      </c>
      <c r="J26" s="135">
        <v>6</v>
      </c>
      <c r="K26" s="135">
        <v>103</v>
      </c>
      <c r="L26" s="131"/>
      <c r="M26" s="135">
        <v>11593</v>
      </c>
      <c r="N26" s="135">
        <v>155</v>
      </c>
      <c r="O26" s="131"/>
      <c r="P26" s="135">
        <v>11192</v>
      </c>
      <c r="Q26" s="136">
        <v>556</v>
      </c>
      <c r="R26" s="133">
        <f t="shared" si="0"/>
        <v>428</v>
      </c>
      <c r="S26" s="133">
        <f t="shared" si="1"/>
        <v>583</v>
      </c>
      <c r="T26" s="133">
        <f t="shared" si="2"/>
        <v>556</v>
      </c>
    </row>
    <row r="27" spans="2:20" s="2" customFormat="1" x14ac:dyDescent="0.35">
      <c r="B27" s="137"/>
      <c r="C27" s="138" t="s">
        <v>136</v>
      </c>
      <c r="D27" s="139">
        <v>1176007</v>
      </c>
      <c r="E27" s="139">
        <v>1176007</v>
      </c>
      <c r="F27" s="139">
        <v>789029</v>
      </c>
      <c r="G27" s="139">
        <v>277256</v>
      </c>
      <c r="H27" s="139">
        <v>5832</v>
      </c>
      <c r="I27" s="139">
        <v>93061</v>
      </c>
      <c r="J27" s="139">
        <v>523</v>
      </c>
      <c r="K27" s="139">
        <v>10306</v>
      </c>
      <c r="L27" s="131"/>
      <c r="M27" s="139">
        <v>983884</v>
      </c>
      <c r="N27" s="139">
        <v>192123</v>
      </c>
      <c r="O27" s="131"/>
      <c r="P27" s="139">
        <v>610266</v>
      </c>
      <c r="Q27" s="140">
        <v>565741</v>
      </c>
      <c r="R27" s="141">
        <f t="shared" si="0"/>
        <v>386978</v>
      </c>
      <c r="S27" s="141">
        <f t="shared" si="1"/>
        <v>579101</v>
      </c>
      <c r="T27" s="133">
        <f t="shared" si="2"/>
        <v>565741</v>
      </c>
    </row>
    <row r="28" spans="2:20" s="2" customFormat="1" x14ac:dyDescent="0.35">
      <c r="B28" s="18">
        <v>10</v>
      </c>
      <c r="C28" s="134" t="s">
        <v>152</v>
      </c>
      <c r="D28" s="135">
        <v>5080</v>
      </c>
      <c r="E28" s="135">
        <v>5080</v>
      </c>
      <c r="F28" s="135">
        <v>4946</v>
      </c>
      <c r="G28" s="135">
        <v>37</v>
      </c>
      <c r="H28" s="135">
        <v>31</v>
      </c>
      <c r="I28" s="135">
        <v>29</v>
      </c>
      <c r="J28" s="135">
        <v>2</v>
      </c>
      <c r="K28" s="135">
        <v>35</v>
      </c>
      <c r="L28" s="131"/>
      <c r="M28" s="135">
        <v>5023</v>
      </c>
      <c r="N28" s="135">
        <v>57</v>
      </c>
      <c r="O28" s="131"/>
      <c r="P28" s="135">
        <v>4900</v>
      </c>
      <c r="Q28" s="136">
        <v>180</v>
      </c>
      <c r="R28" s="133">
        <f t="shared" si="0"/>
        <v>134</v>
      </c>
      <c r="S28" s="133">
        <f t="shared" si="1"/>
        <v>191</v>
      </c>
      <c r="T28" s="133">
        <f t="shared" si="2"/>
        <v>180</v>
      </c>
    </row>
    <row r="29" spans="2:20" s="2" customFormat="1" x14ac:dyDescent="0.35">
      <c r="B29" s="18">
        <v>5</v>
      </c>
      <c r="C29" s="134" t="s">
        <v>153</v>
      </c>
      <c r="D29" s="135">
        <v>3077</v>
      </c>
      <c r="E29" s="135">
        <v>3077</v>
      </c>
      <c r="F29" s="135">
        <v>3000</v>
      </c>
      <c r="G29" s="135">
        <v>6</v>
      </c>
      <c r="H29" s="135">
        <v>10</v>
      </c>
      <c r="I29" s="135">
        <v>25</v>
      </c>
      <c r="J29" s="135">
        <v>0</v>
      </c>
      <c r="K29" s="135">
        <v>36</v>
      </c>
      <c r="L29" s="131"/>
      <c r="M29" s="135">
        <v>3060</v>
      </c>
      <c r="N29" s="135">
        <v>17</v>
      </c>
      <c r="O29" s="131"/>
      <c r="P29" s="135">
        <v>2983</v>
      </c>
      <c r="Q29" s="136">
        <v>94</v>
      </c>
      <c r="R29" s="133">
        <f t="shared" si="0"/>
        <v>77</v>
      </c>
      <c r="S29" s="133">
        <f t="shared" si="1"/>
        <v>94</v>
      </c>
      <c r="T29" s="133">
        <f t="shared" si="2"/>
        <v>94</v>
      </c>
    </row>
    <row r="30" spans="2:20" s="2" customFormat="1" x14ac:dyDescent="0.35">
      <c r="B30" s="18">
        <v>5</v>
      </c>
      <c r="C30" s="134" t="s">
        <v>154</v>
      </c>
      <c r="D30" s="135">
        <v>4493</v>
      </c>
      <c r="E30" s="135">
        <v>4493</v>
      </c>
      <c r="F30" s="135">
        <v>4411</v>
      </c>
      <c r="G30" s="135">
        <v>18</v>
      </c>
      <c r="H30" s="135">
        <v>18</v>
      </c>
      <c r="I30" s="135">
        <v>14</v>
      </c>
      <c r="J30" s="135">
        <v>2</v>
      </c>
      <c r="K30" s="135">
        <v>30</v>
      </c>
      <c r="L30" s="131"/>
      <c r="M30" s="135">
        <v>4410</v>
      </c>
      <c r="N30" s="135">
        <v>83</v>
      </c>
      <c r="O30" s="131"/>
      <c r="P30" s="135">
        <v>4337</v>
      </c>
      <c r="Q30" s="136">
        <v>156</v>
      </c>
      <c r="R30" s="133">
        <f t="shared" si="0"/>
        <v>82</v>
      </c>
      <c r="S30" s="133">
        <f t="shared" si="1"/>
        <v>165</v>
      </c>
      <c r="T30" s="133">
        <f t="shared" si="2"/>
        <v>156</v>
      </c>
    </row>
    <row r="31" spans="2:20" s="2" customFormat="1" x14ac:dyDescent="0.35">
      <c r="B31" s="18">
        <v>1</v>
      </c>
      <c r="C31" s="134" t="s">
        <v>155</v>
      </c>
      <c r="D31" s="135">
        <v>20320</v>
      </c>
      <c r="E31" s="135">
        <v>20320</v>
      </c>
      <c r="F31" s="135">
        <v>19221</v>
      </c>
      <c r="G31" s="135">
        <v>557</v>
      </c>
      <c r="H31" s="135">
        <v>68</v>
      </c>
      <c r="I31" s="135">
        <v>330</v>
      </c>
      <c r="J31" s="135">
        <v>13</v>
      </c>
      <c r="K31" s="135">
        <v>131</v>
      </c>
      <c r="L31" s="131"/>
      <c r="M31" s="135">
        <v>19111</v>
      </c>
      <c r="N31" s="135">
        <v>1209</v>
      </c>
      <c r="O31" s="131"/>
      <c r="P31" s="135">
        <v>18108</v>
      </c>
      <c r="Q31" s="136">
        <v>2212</v>
      </c>
      <c r="R31" s="133">
        <f t="shared" si="0"/>
        <v>1099</v>
      </c>
      <c r="S31" s="133">
        <f t="shared" si="1"/>
        <v>2308</v>
      </c>
      <c r="T31" s="133">
        <f t="shared" si="2"/>
        <v>2212</v>
      </c>
    </row>
    <row r="32" spans="2:20" s="2" customFormat="1" x14ac:dyDescent="0.35">
      <c r="B32" s="18">
        <v>5</v>
      </c>
      <c r="C32" s="134" t="s">
        <v>156</v>
      </c>
      <c r="D32" s="135">
        <v>5080</v>
      </c>
      <c r="E32" s="135">
        <v>5080</v>
      </c>
      <c r="F32" s="135">
        <v>4973</v>
      </c>
      <c r="G32" s="135">
        <v>18</v>
      </c>
      <c r="H32" s="135">
        <v>20</v>
      </c>
      <c r="I32" s="135">
        <v>28</v>
      </c>
      <c r="J32" s="135">
        <v>0</v>
      </c>
      <c r="K32" s="135">
        <v>41</v>
      </c>
      <c r="L32" s="131"/>
      <c r="M32" s="135">
        <v>4888</v>
      </c>
      <c r="N32" s="135">
        <v>192</v>
      </c>
      <c r="O32" s="131"/>
      <c r="P32" s="135">
        <v>4794</v>
      </c>
      <c r="Q32" s="136">
        <v>286</v>
      </c>
      <c r="R32" s="133">
        <f t="shared" si="0"/>
        <v>107</v>
      </c>
      <c r="S32" s="133">
        <f t="shared" si="1"/>
        <v>299</v>
      </c>
      <c r="T32" s="133">
        <f t="shared" si="2"/>
        <v>286</v>
      </c>
    </row>
    <row r="33" spans="2:20" s="2" customFormat="1" x14ac:dyDescent="0.35">
      <c r="B33" s="18">
        <v>2</v>
      </c>
      <c r="C33" s="134" t="s">
        <v>157</v>
      </c>
      <c r="D33" s="135">
        <v>233511</v>
      </c>
      <c r="E33" s="135">
        <v>233511</v>
      </c>
      <c r="F33" s="135">
        <v>195826</v>
      </c>
      <c r="G33" s="135">
        <v>8139</v>
      </c>
      <c r="H33" s="135">
        <v>502</v>
      </c>
      <c r="I33" s="135">
        <v>27392</v>
      </c>
      <c r="J33" s="135">
        <v>105</v>
      </c>
      <c r="K33" s="135">
        <v>1547</v>
      </c>
      <c r="L33" s="131"/>
      <c r="M33" s="135">
        <v>216316</v>
      </c>
      <c r="N33" s="135">
        <v>17195</v>
      </c>
      <c r="O33" s="131"/>
      <c r="P33" s="135">
        <v>179666</v>
      </c>
      <c r="Q33" s="136">
        <v>53845</v>
      </c>
      <c r="R33" s="133">
        <f>G33+H33+I33+J33+K33</f>
        <v>37685</v>
      </c>
      <c r="S33" s="133">
        <f>R33+N33</f>
        <v>54880</v>
      </c>
      <c r="T33" s="133">
        <f t="shared" si="2"/>
        <v>53845</v>
      </c>
    </row>
    <row r="34" spans="2:20" s="2" customFormat="1" x14ac:dyDescent="0.35">
      <c r="B34" s="18">
        <v>5</v>
      </c>
      <c r="C34" s="134" t="s">
        <v>158</v>
      </c>
      <c r="D34" s="135">
        <v>5406</v>
      </c>
      <c r="E34" s="135">
        <v>5406</v>
      </c>
      <c r="F34" s="135">
        <v>5309</v>
      </c>
      <c r="G34" s="135">
        <v>24</v>
      </c>
      <c r="H34" s="135">
        <v>16</v>
      </c>
      <c r="I34" s="135">
        <v>13</v>
      </c>
      <c r="J34" s="135">
        <v>0</v>
      </c>
      <c r="K34" s="135">
        <v>44</v>
      </c>
      <c r="L34" s="131"/>
      <c r="M34" s="135">
        <v>5372</v>
      </c>
      <c r="N34" s="135">
        <v>34</v>
      </c>
      <c r="O34" s="131"/>
      <c r="P34" s="135">
        <v>5275</v>
      </c>
      <c r="Q34" s="136">
        <v>131</v>
      </c>
      <c r="R34" s="133">
        <f t="shared" ref="R34:R97" si="3">G34+H34+I34+J34+K34</f>
        <v>97</v>
      </c>
      <c r="S34" s="133">
        <f t="shared" ref="S34:S97" si="4">R34+N34</f>
        <v>131</v>
      </c>
      <c r="T34" s="133">
        <f t="shared" si="2"/>
        <v>131</v>
      </c>
    </row>
    <row r="35" spans="2:20" s="2" customFormat="1" x14ac:dyDescent="0.35">
      <c r="B35" s="18">
        <v>10</v>
      </c>
      <c r="C35" s="134" t="s">
        <v>159</v>
      </c>
      <c r="D35" s="135">
        <v>1831</v>
      </c>
      <c r="E35" s="135">
        <v>1831</v>
      </c>
      <c r="F35" s="135">
        <v>1784</v>
      </c>
      <c r="G35" s="135">
        <v>6</v>
      </c>
      <c r="H35" s="135">
        <v>10</v>
      </c>
      <c r="I35" s="135">
        <v>18</v>
      </c>
      <c r="J35" s="135">
        <v>0</v>
      </c>
      <c r="K35" s="135">
        <v>13</v>
      </c>
      <c r="L35" s="131"/>
      <c r="M35" s="135">
        <v>1813</v>
      </c>
      <c r="N35" s="135">
        <v>18</v>
      </c>
      <c r="O35" s="131"/>
      <c r="P35" s="135">
        <v>1777</v>
      </c>
      <c r="Q35" s="136">
        <v>54</v>
      </c>
      <c r="R35" s="133">
        <f t="shared" si="3"/>
        <v>47</v>
      </c>
      <c r="S35" s="133">
        <f t="shared" si="4"/>
        <v>65</v>
      </c>
      <c r="T35" s="133">
        <f t="shared" si="2"/>
        <v>54</v>
      </c>
    </row>
    <row r="36" spans="2:20" s="2" customFormat="1" x14ac:dyDescent="0.35">
      <c r="B36" s="18">
        <v>9</v>
      </c>
      <c r="C36" s="134" t="s">
        <v>160</v>
      </c>
      <c r="D36" s="135">
        <v>9340</v>
      </c>
      <c r="E36" s="135">
        <v>9340</v>
      </c>
      <c r="F36" s="135">
        <v>9217</v>
      </c>
      <c r="G36" s="135">
        <v>26</v>
      </c>
      <c r="H36" s="135">
        <v>19</v>
      </c>
      <c r="I36" s="135">
        <v>40</v>
      </c>
      <c r="J36" s="135">
        <v>2</v>
      </c>
      <c r="K36" s="135">
        <v>36</v>
      </c>
      <c r="L36" s="131"/>
      <c r="M36" s="135">
        <v>9256</v>
      </c>
      <c r="N36" s="135">
        <v>84</v>
      </c>
      <c r="O36" s="131"/>
      <c r="P36" s="135">
        <v>9144</v>
      </c>
      <c r="Q36" s="136">
        <v>196</v>
      </c>
      <c r="R36" s="133">
        <f t="shared" si="3"/>
        <v>123</v>
      </c>
      <c r="S36" s="133">
        <f t="shared" si="4"/>
        <v>207</v>
      </c>
      <c r="T36" s="133">
        <f t="shared" si="2"/>
        <v>196</v>
      </c>
    </row>
    <row r="37" spans="2:20" s="2" customFormat="1" x14ac:dyDescent="0.35">
      <c r="B37" s="18">
        <v>9</v>
      </c>
      <c r="C37" s="134" t="s">
        <v>161</v>
      </c>
      <c r="D37" s="135">
        <v>5481</v>
      </c>
      <c r="E37" s="135">
        <v>5481</v>
      </c>
      <c r="F37" s="135">
        <v>5371</v>
      </c>
      <c r="G37" s="135">
        <v>33</v>
      </c>
      <c r="H37" s="135">
        <v>22</v>
      </c>
      <c r="I37" s="135">
        <v>11</v>
      </c>
      <c r="J37" s="135">
        <v>2</v>
      </c>
      <c r="K37" s="135">
        <v>42</v>
      </c>
      <c r="L37" s="131"/>
      <c r="M37" s="135">
        <v>5436</v>
      </c>
      <c r="N37" s="135">
        <v>45</v>
      </c>
      <c r="O37" s="131"/>
      <c r="P37" s="135">
        <v>5330</v>
      </c>
      <c r="Q37" s="136">
        <v>151</v>
      </c>
      <c r="R37" s="133">
        <f t="shared" si="3"/>
        <v>110</v>
      </c>
      <c r="S37" s="133">
        <f t="shared" si="4"/>
        <v>155</v>
      </c>
      <c r="T37" s="133">
        <f t="shared" si="2"/>
        <v>151</v>
      </c>
    </row>
    <row r="38" spans="2:20" s="2" customFormat="1" x14ac:dyDescent="0.35">
      <c r="B38" s="18">
        <v>5</v>
      </c>
      <c r="C38" s="134" t="s">
        <v>162</v>
      </c>
      <c r="D38" s="135">
        <v>3657</v>
      </c>
      <c r="E38" s="135">
        <v>3657</v>
      </c>
      <c r="F38" s="135">
        <v>3579</v>
      </c>
      <c r="G38" s="135">
        <v>14</v>
      </c>
      <c r="H38" s="135">
        <v>18</v>
      </c>
      <c r="I38" s="135">
        <v>15</v>
      </c>
      <c r="J38" s="135">
        <v>1</v>
      </c>
      <c r="K38" s="135">
        <v>30</v>
      </c>
      <c r="L38" s="131"/>
      <c r="M38" s="135">
        <v>3607</v>
      </c>
      <c r="N38" s="135">
        <v>50</v>
      </c>
      <c r="O38" s="131"/>
      <c r="P38" s="135">
        <v>3531</v>
      </c>
      <c r="Q38" s="136">
        <v>126</v>
      </c>
      <c r="R38" s="133">
        <f t="shared" si="3"/>
        <v>78</v>
      </c>
      <c r="S38" s="133">
        <f t="shared" si="4"/>
        <v>128</v>
      </c>
      <c r="T38" s="133">
        <f t="shared" si="2"/>
        <v>126</v>
      </c>
    </row>
    <row r="39" spans="2:20" s="2" customFormat="1" x14ac:dyDescent="0.35">
      <c r="B39" s="18">
        <v>11</v>
      </c>
      <c r="C39" s="134" t="s">
        <v>163</v>
      </c>
      <c r="D39" s="135">
        <v>10526</v>
      </c>
      <c r="E39" s="135">
        <v>10526</v>
      </c>
      <c r="F39" s="135">
        <v>10293</v>
      </c>
      <c r="G39" s="135">
        <v>37</v>
      </c>
      <c r="H39" s="135">
        <v>45</v>
      </c>
      <c r="I39" s="135">
        <v>43</v>
      </c>
      <c r="J39" s="135">
        <v>2</v>
      </c>
      <c r="K39" s="135">
        <v>106</v>
      </c>
      <c r="L39" s="131"/>
      <c r="M39" s="135">
        <v>10411</v>
      </c>
      <c r="N39" s="135">
        <v>115</v>
      </c>
      <c r="O39" s="131"/>
      <c r="P39" s="135">
        <v>10189</v>
      </c>
      <c r="Q39" s="136">
        <v>337</v>
      </c>
      <c r="R39" s="133">
        <f t="shared" si="3"/>
        <v>233</v>
      </c>
      <c r="S39" s="133">
        <f t="shared" si="4"/>
        <v>348</v>
      </c>
      <c r="T39" s="133">
        <f t="shared" si="2"/>
        <v>337</v>
      </c>
    </row>
    <row r="40" spans="2:20" s="2" customFormat="1" x14ac:dyDescent="0.35">
      <c r="B40" s="18">
        <v>4</v>
      </c>
      <c r="C40" s="134" t="s">
        <v>164</v>
      </c>
      <c r="D40" s="135">
        <v>9471</v>
      </c>
      <c r="E40" s="135">
        <v>9471</v>
      </c>
      <c r="F40" s="135">
        <v>9269</v>
      </c>
      <c r="G40" s="135">
        <v>71</v>
      </c>
      <c r="H40" s="135">
        <v>40</v>
      </c>
      <c r="I40" s="135">
        <v>30</v>
      </c>
      <c r="J40" s="135">
        <v>0</v>
      </c>
      <c r="K40" s="135">
        <v>61</v>
      </c>
      <c r="L40" s="131"/>
      <c r="M40" s="135">
        <v>9401</v>
      </c>
      <c r="N40" s="135">
        <v>70</v>
      </c>
      <c r="O40" s="131"/>
      <c r="P40" s="135">
        <v>9212</v>
      </c>
      <c r="Q40" s="136">
        <v>259</v>
      </c>
      <c r="R40" s="133">
        <f t="shared" si="3"/>
        <v>202</v>
      </c>
      <c r="S40" s="133">
        <f t="shared" si="4"/>
        <v>272</v>
      </c>
      <c r="T40" s="133">
        <f t="shared" si="2"/>
        <v>259</v>
      </c>
    </row>
    <row r="41" spans="2:20" s="2" customFormat="1" x14ac:dyDescent="0.35">
      <c r="B41" s="18">
        <v>11</v>
      </c>
      <c r="C41" s="134" t="s">
        <v>165</v>
      </c>
      <c r="D41" s="135">
        <v>1580</v>
      </c>
      <c r="E41" s="135">
        <v>1580</v>
      </c>
      <c r="F41" s="135">
        <v>1532</v>
      </c>
      <c r="G41" s="135">
        <v>8</v>
      </c>
      <c r="H41" s="135">
        <v>12</v>
      </c>
      <c r="I41" s="135">
        <v>4</v>
      </c>
      <c r="J41" s="135">
        <v>0</v>
      </c>
      <c r="K41" s="135">
        <v>24</v>
      </c>
      <c r="L41" s="131"/>
      <c r="M41" s="135">
        <v>1570</v>
      </c>
      <c r="N41" s="135">
        <v>10</v>
      </c>
      <c r="O41" s="131"/>
      <c r="P41" s="135">
        <v>1525</v>
      </c>
      <c r="Q41" s="136">
        <v>55</v>
      </c>
      <c r="R41" s="133">
        <f t="shared" si="3"/>
        <v>48</v>
      </c>
      <c r="S41" s="133">
        <f t="shared" si="4"/>
        <v>58</v>
      </c>
      <c r="T41" s="133">
        <f t="shared" si="2"/>
        <v>55</v>
      </c>
    </row>
    <row r="42" spans="2:20" s="2" customFormat="1" x14ac:dyDescent="0.35">
      <c r="B42" s="18">
        <v>7</v>
      </c>
      <c r="C42" s="134" t="s">
        <v>166</v>
      </c>
      <c r="D42" s="135">
        <v>3408</v>
      </c>
      <c r="E42" s="135">
        <v>3408</v>
      </c>
      <c r="F42" s="135">
        <v>3350</v>
      </c>
      <c r="G42" s="135">
        <v>9</v>
      </c>
      <c r="H42" s="135">
        <v>20</v>
      </c>
      <c r="I42" s="135">
        <v>2</v>
      </c>
      <c r="J42" s="135">
        <v>1</v>
      </c>
      <c r="K42" s="135">
        <v>26</v>
      </c>
      <c r="L42" s="131"/>
      <c r="M42" s="135">
        <v>3386</v>
      </c>
      <c r="N42" s="135">
        <v>22</v>
      </c>
      <c r="O42" s="131"/>
      <c r="P42" s="135">
        <v>3332</v>
      </c>
      <c r="Q42" s="136">
        <v>76</v>
      </c>
      <c r="R42" s="133">
        <f t="shared" si="3"/>
        <v>58</v>
      </c>
      <c r="S42" s="133">
        <f t="shared" si="4"/>
        <v>80</v>
      </c>
      <c r="T42" s="133">
        <f t="shared" si="2"/>
        <v>76</v>
      </c>
    </row>
    <row r="43" spans="2:20" s="2" customFormat="1" x14ac:dyDescent="0.35">
      <c r="B43" s="18">
        <v>2</v>
      </c>
      <c r="C43" s="134" t="s">
        <v>167</v>
      </c>
      <c r="D43" s="135">
        <v>11979</v>
      </c>
      <c r="E43" s="135">
        <v>11979</v>
      </c>
      <c r="F43" s="135">
        <v>11653</v>
      </c>
      <c r="G43" s="135">
        <v>118</v>
      </c>
      <c r="H43" s="135">
        <v>45</v>
      </c>
      <c r="I43" s="135">
        <v>79</v>
      </c>
      <c r="J43" s="135">
        <v>3</v>
      </c>
      <c r="K43" s="135">
        <v>81</v>
      </c>
      <c r="L43" s="131"/>
      <c r="M43" s="135">
        <v>11410</v>
      </c>
      <c r="N43" s="135">
        <v>569</v>
      </c>
      <c r="O43" s="131"/>
      <c r="P43" s="135">
        <v>11122</v>
      </c>
      <c r="Q43" s="136">
        <v>857</v>
      </c>
      <c r="R43" s="133">
        <f t="shared" si="3"/>
        <v>326</v>
      </c>
      <c r="S43" s="133">
        <f t="shared" si="4"/>
        <v>895</v>
      </c>
      <c r="T43" s="133">
        <f t="shared" si="2"/>
        <v>857</v>
      </c>
    </row>
    <row r="44" spans="2:20" s="2" customFormat="1" x14ac:dyDescent="0.35">
      <c r="B44" s="18">
        <v>10</v>
      </c>
      <c r="C44" s="134" t="s">
        <v>168</v>
      </c>
      <c r="D44" s="135">
        <v>2400</v>
      </c>
      <c r="E44" s="135">
        <v>2400</v>
      </c>
      <c r="F44" s="135">
        <v>2333</v>
      </c>
      <c r="G44" s="135">
        <v>16</v>
      </c>
      <c r="H44" s="135">
        <v>12</v>
      </c>
      <c r="I44" s="135">
        <v>6</v>
      </c>
      <c r="J44" s="135">
        <v>0</v>
      </c>
      <c r="K44" s="135">
        <v>33</v>
      </c>
      <c r="L44" s="131"/>
      <c r="M44" s="135">
        <v>2379</v>
      </c>
      <c r="N44" s="135">
        <v>21</v>
      </c>
      <c r="O44" s="131"/>
      <c r="P44" s="135">
        <v>2316</v>
      </c>
      <c r="Q44" s="136">
        <v>84</v>
      </c>
      <c r="R44" s="133">
        <f t="shared" si="3"/>
        <v>67</v>
      </c>
      <c r="S44" s="133">
        <f t="shared" si="4"/>
        <v>88</v>
      </c>
      <c r="T44" s="133">
        <f t="shared" si="2"/>
        <v>84</v>
      </c>
    </row>
    <row r="45" spans="2:20" s="2" customFormat="1" x14ac:dyDescent="0.35">
      <c r="B45" s="18">
        <v>6</v>
      </c>
      <c r="C45" s="134" t="s">
        <v>169</v>
      </c>
      <c r="D45" s="135">
        <v>5701</v>
      </c>
      <c r="E45" s="135">
        <v>5701</v>
      </c>
      <c r="F45" s="135">
        <v>5603</v>
      </c>
      <c r="G45" s="135">
        <v>19</v>
      </c>
      <c r="H45" s="135">
        <v>16</v>
      </c>
      <c r="I45" s="135">
        <v>15</v>
      </c>
      <c r="J45" s="135">
        <v>8</v>
      </c>
      <c r="K45" s="135">
        <v>40</v>
      </c>
      <c r="L45" s="131"/>
      <c r="M45" s="135">
        <v>5652</v>
      </c>
      <c r="N45" s="135">
        <v>49</v>
      </c>
      <c r="O45" s="131"/>
      <c r="P45" s="135">
        <v>5554</v>
      </c>
      <c r="Q45" s="136">
        <v>147</v>
      </c>
      <c r="R45" s="133">
        <f t="shared" si="3"/>
        <v>98</v>
      </c>
      <c r="S45" s="133">
        <f t="shared" si="4"/>
        <v>147</v>
      </c>
      <c r="T45" s="133">
        <f t="shared" si="2"/>
        <v>147</v>
      </c>
    </row>
    <row r="46" spans="2:20" s="2" customFormat="1" x14ac:dyDescent="0.35">
      <c r="B46" s="18">
        <v>11</v>
      </c>
      <c r="C46" s="134" t="s">
        <v>170</v>
      </c>
      <c r="D46" s="135">
        <v>1242</v>
      </c>
      <c r="E46" s="135">
        <v>1242</v>
      </c>
      <c r="F46" s="135">
        <v>1198</v>
      </c>
      <c r="G46" s="135">
        <v>7</v>
      </c>
      <c r="H46" s="135">
        <v>13</v>
      </c>
      <c r="I46" s="135">
        <v>4</v>
      </c>
      <c r="J46" s="135">
        <v>2</v>
      </c>
      <c r="K46" s="135">
        <v>18</v>
      </c>
      <c r="L46" s="131"/>
      <c r="M46" s="135">
        <v>1231</v>
      </c>
      <c r="N46" s="135">
        <v>11</v>
      </c>
      <c r="O46" s="131"/>
      <c r="P46" s="135">
        <v>1190</v>
      </c>
      <c r="Q46" s="136">
        <v>52</v>
      </c>
      <c r="R46" s="133">
        <f t="shared" si="3"/>
        <v>44</v>
      </c>
      <c r="S46" s="133">
        <f t="shared" si="4"/>
        <v>55</v>
      </c>
      <c r="T46" s="133">
        <f t="shared" si="2"/>
        <v>52</v>
      </c>
    </row>
    <row r="47" spans="2:20" s="2" customFormat="1" x14ac:dyDescent="0.35">
      <c r="B47" s="18">
        <v>3</v>
      </c>
      <c r="C47" s="134" t="s">
        <v>171</v>
      </c>
      <c r="D47" s="135">
        <v>2299</v>
      </c>
      <c r="E47" s="135">
        <v>2299</v>
      </c>
      <c r="F47" s="135">
        <v>2262</v>
      </c>
      <c r="G47" s="135">
        <v>2</v>
      </c>
      <c r="H47" s="135">
        <v>13</v>
      </c>
      <c r="I47" s="135">
        <v>6</v>
      </c>
      <c r="J47" s="135">
        <v>3</v>
      </c>
      <c r="K47" s="135">
        <v>13</v>
      </c>
      <c r="L47" s="131"/>
      <c r="M47" s="135">
        <v>2274</v>
      </c>
      <c r="N47" s="135">
        <v>25</v>
      </c>
      <c r="O47" s="131"/>
      <c r="P47" s="135">
        <v>2238</v>
      </c>
      <c r="Q47" s="136">
        <v>61</v>
      </c>
      <c r="R47" s="133">
        <f t="shared" si="3"/>
        <v>37</v>
      </c>
      <c r="S47" s="133">
        <f t="shared" si="4"/>
        <v>62</v>
      </c>
      <c r="T47" s="133">
        <f t="shared" si="2"/>
        <v>61</v>
      </c>
    </row>
    <row r="48" spans="2:20" s="2" customFormat="1" x14ac:dyDescent="0.35">
      <c r="B48" s="18">
        <v>3</v>
      </c>
      <c r="C48" s="134" t="s">
        <v>172</v>
      </c>
      <c r="D48" s="135">
        <v>14476</v>
      </c>
      <c r="E48" s="135">
        <v>14476</v>
      </c>
      <c r="F48" s="135">
        <v>14142</v>
      </c>
      <c r="G48" s="135">
        <v>142</v>
      </c>
      <c r="H48" s="135">
        <v>44</v>
      </c>
      <c r="I48" s="135">
        <v>55</v>
      </c>
      <c r="J48" s="135">
        <v>1</v>
      </c>
      <c r="K48" s="135">
        <v>92</v>
      </c>
      <c r="L48" s="131"/>
      <c r="M48" s="135">
        <v>14109</v>
      </c>
      <c r="N48" s="135">
        <v>367</v>
      </c>
      <c r="O48" s="131"/>
      <c r="P48" s="135">
        <v>13811</v>
      </c>
      <c r="Q48" s="136">
        <v>665</v>
      </c>
      <c r="R48" s="133">
        <f t="shared" si="3"/>
        <v>334</v>
      </c>
      <c r="S48" s="133">
        <f t="shared" si="4"/>
        <v>701</v>
      </c>
      <c r="T48" s="133">
        <f t="shared" si="2"/>
        <v>665</v>
      </c>
    </row>
    <row r="49" spans="2:20" s="2" customFormat="1" x14ac:dyDescent="0.35">
      <c r="B49" s="18">
        <v>5</v>
      </c>
      <c r="C49" s="134" t="s">
        <v>173</v>
      </c>
      <c r="D49" s="135">
        <v>8124</v>
      </c>
      <c r="E49" s="135">
        <v>8124</v>
      </c>
      <c r="F49" s="135">
        <v>7925</v>
      </c>
      <c r="G49" s="135">
        <v>56</v>
      </c>
      <c r="H49" s="135">
        <v>20</v>
      </c>
      <c r="I49" s="135">
        <v>49</v>
      </c>
      <c r="J49" s="135">
        <v>1</v>
      </c>
      <c r="K49" s="135">
        <v>73</v>
      </c>
      <c r="L49" s="131"/>
      <c r="M49" s="135">
        <v>7897</v>
      </c>
      <c r="N49" s="135">
        <v>227</v>
      </c>
      <c r="O49" s="131"/>
      <c r="P49" s="135">
        <v>7709</v>
      </c>
      <c r="Q49" s="136">
        <v>415</v>
      </c>
      <c r="R49" s="133">
        <f t="shared" si="3"/>
        <v>199</v>
      </c>
      <c r="S49" s="133">
        <f t="shared" si="4"/>
        <v>426</v>
      </c>
      <c r="T49" s="133">
        <f t="shared" si="2"/>
        <v>415</v>
      </c>
    </row>
    <row r="50" spans="2:20" s="2" customFormat="1" x14ac:dyDescent="0.35">
      <c r="B50" s="18">
        <v>11</v>
      </c>
      <c r="C50" s="134" t="s">
        <v>174</v>
      </c>
      <c r="D50" s="135">
        <v>11984</v>
      </c>
      <c r="E50" s="135">
        <v>11984</v>
      </c>
      <c r="F50" s="135">
        <v>10471</v>
      </c>
      <c r="G50" s="135">
        <v>1036</v>
      </c>
      <c r="H50" s="135">
        <v>84</v>
      </c>
      <c r="I50" s="135">
        <v>234</v>
      </c>
      <c r="J50" s="135">
        <v>7</v>
      </c>
      <c r="K50" s="135">
        <v>152</v>
      </c>
      <c r="L50" s="131"/>
      <c r="M50" s="135">
        <v>11678</v>
      </c>
      <c r="N50" s="135">
        <v>306</v>
      </c>
      <c r="O50" s="131"/>
      <c r="P50" s="135">
        <v>10211</v>
      </c>
      <c r="Q50" s="136">
        <v>1773</v>
      </c>
      <c r="R50" s="133">
        <f t="shared" si="3"/>
        <v>1513</v>
      </c>
      <c r="S50" s="133">
        <f t="shared" si="4"/>
        <v>1819</v>
      </c>
      <c r="T50" s="133">
        <f t="shared" si="2"/>
        <v>1773</v>
      </c>
    </row>
    <row r="51" spans="2:20" s="2" customFormat="1" x14ac:dyDescent="0.35">
      <c r="B51" s="18">
        <v>10</v>
      </c>
      <c r="C51" s="134" t="s">
        <v>175</v>
      </c>
      <c r="D51" s="135">
        <v>2740</v>
      </c>
      <c r="E51" s="135">
        <v>2740</v>
      </c>
      <c r="F51" s="135">
        <v>2699</v>
      </c>
      <c r="G51" s="135">
        <v>7</v>
      </c>
      <c r="H51" s="135">
        <v>8</v>
      </c>
      <c r="I51" s="135">
        <v>10</v>
      </c>
      <c r="J51" s="135">
        <v>2</v>
      </c>
      <c r="K51" s="135">
        <v>14</v>
      </c>
      <c r="L51" s="131"/>
      <c r="M51" s="135">
        <v>2730</v>
      </c>
      <c r="N51" s="135">
        <v>10</v>
      </c>
      <c r="O51" s="131"/>
      <c r="P51" s="135">
        <v>2691</v>
      </c>
      <c r="Q51" s="136">
        <v>49</v>
      </c>
      <c r="R51" s="133">
        <f t="shared" si="3"/>
        <v>41</v>
      </c>
      <c r="S51" s="133">
        <f t="shared" si="4"/>
        <v>51</v>
      </c>
      <c r="T51" s="133">
        <f t="shared" si="2"/>
        <v>49</v>
      </c>
    </row>
    <row r="52" spans="2:20" s="2" customFormat="1" x14ac:dyDescent="0.35">
      <c r="B52" s="18">
        <v>9</v>
      </c>
      <c r="C52" s="134" t="s">
        <v>176</v>
      </c>
      <c r="D52" s="135">
        <v>9881</v>
      </c>
      <c r="E52" s="135">
        <v>9881</v>
      </c>
      <c r="F52" s="135">
        <v>9252</v>
      </c>
      <c r="G52" s="135">
        <v>414</v>
      </c>
      <c r="H52" s="135">
        <v>46</v>
      </c>
      <c r="I52" s="135">
        <v>91</v>
      </c>
      <c r="J52" s="135">
        <v>3</v>
      </c>
      <c r="K52" s="135">
        <v>75</v>
      </c>
      <c r="L52" s="131"/>
      <c r="M52" s="135">
        <v>9790</v>
      </c>
      <c r="N52" s="135">
        <v>91</v>
      </c>
      <c r="O52" s="131"/>
      <c r="P52" s="135">
        <v>9185</v>
      </c>
      <c r="Q52" s="136">
        <v>696</v>
      </c>
      <c r="R52" s="133">
        <f t="shared" si="3"/>
        <v>629</v>
      </c>
      <c r="S52" s="133">
        <f t="shared" si="4"/>
        <v>720</v>
      </c>
      <c r="T52" s="133">
        <f t="shared" si="2"/>
        <v>696</v>
      </c>
    </row>
    <row r="53" spans="2:20" s="2" customFormat="1" x14ac:dyDescent="0.35">
      <c r="B53" s="18">
        <v>7</v>
      </c>
      <c r="C53" s="134" t="s">
        <v>177</v>
      </c>
      <c r="D53" s="135">
        <v>6323</v>
      </c>
      <c r="E53" s="135">
        <v>6323</v>
      </c>
      <c r="F53" s="135">
        <v>6127</v>
      </c>
      <c r="G53" s="135">
        <v>44</v>
      </c>
      <c r="H53" s="135">
        <v>27</v>
      </c>
      <c r="I53" s="135">
        <v>56</v>
      </c>
      <c r="J53" s="135">
        <v>1</v>
      </c>
      <c r="K53" s="135">
        <v>68</v>
      </c>
      <c r="L53" s="131"/>
      <c r="M53" s="135">
        <v>6263</v>
      </c>
      <c r="N53" s="135">
        <v>60</v>
      </c>
      <c r="O53" s="131"/>
      <c r="P53" s="135">
        <v>6091</v>
      </c>
      <c r="Q53" s="136">
        <v>232</v>
      </c>
      <c r="R53" s="133">
        <f t="shared" si="3"/>
        <v>196</v>
      </c>
      <c r="S53" s="133">
        <f t="shared" si="4"/>
        <v>256</v>
      </c>
      <c r="T53" s="133">
        <f t="shared" si="2"/>
        <v>232</v>
      </c>
    </row>
    <row r="54" spans="2:20" s="2" customFormat="1" x14ac:dyDescent="0.35">
      <c r="B54" s="18">
        <v>1</v>
      </c>
      <c r="C54" s="134" t="s">
        <v>178</v>
      </c>
      <c r="D54" s="135">
        <v>8616</v>
      </c>
      <c r="E54" s="135">
        <v>8616</v>
      </c>
      <c r="F54" s="135">
        <v>8479</v>
      </c>
      <c r="G54" s="135">
        <v>19</v>
      </c>
      <c r="H54" s="135">
        <v>17</v>
      </c>
      <c r="I54" s="135">
        <v>41</v>
      </c>
      <c r="J54" s="135">
        <v>3</v>
      </c>
      <c r="K54" s="135">
        <v>57</v>
      </c>
      <c r="L54" s="131"/>
      <c r="M54" s="135">
        <v>8482</v>
      </c>
      <c r="N54" s="135">
        <v>134</v>
      </c>
      <c r="O54" s="131"/>
      <c r="P54" s="135">
        <v>8353</v>
      </c>
      <c r="Q54" s="136">
        <v>263</v>
      </c>
      <c r="R54" s="133">
        <f t="shared" si="3"/>
        <v>137</v>
      </c>
      <c r="S54" s="133">
        <f t="shared" si="4"/>
        <v>271</v>
      </c>
      <c r="T54" s="133">
        <f t="shared" si="2"/>
        <v>263</v>
      </c>
    </row>
    <row r="55" spans="2:20" s="2" customFormat="1" x14ac:dyDescent="0.35">
      <c r="B55" s="18">
        <v>11</v>
      </c>
      <c r="C55" s="134" t="s">
        <v>179</v>
      </c>
      <c r="D55" s="135">
        <v>3608</v>
      </c>
      <c r="E55" s="135">
        <v>3608</v>
      </c>
      <c r="F55" s="135">
        <v>3486</v>
      </c>
      <c r="G55" s="135">
        <v>50</v>
      </c>
      <c r="H55" s="135">
        <v>11</v>
      </c>
      <c r="I55" s="135">
        <v>8</v>
      </c>
      <c r="J55" s="135">
        <v>1</v>
      </c>
      <c r="K55" s="135">
        <v>52</v>
      </c>
      <c r="L55" s="131"/>
      <c r="M55" s="135">
        <v>3548</v>
      </c>
      <c r="N55" s="135">
        <v>60</v>
      </c>
      <c r="O55" s="131"/>
      <c r="P55" s="135">
        <v>3433</v>
      </c>
      <c r="Q55" s="136">
        <v>175</v>
      </c>
      <c r="R55" s="133">
        <f t="shared" si="3"/>
        <v>122</v>
      </c>
      <c r="S55" s="133">
        <f t="shared" si="4"/>
        <v>182</v>
      </c>
      <c r="T55" s="133">
        <f t="shared" si="2"/>
        <v>175</v>
      </c>
    </row>
    <row r="56" spans="2:20" s="2" customFormat="1" x14ac:dyDescent="0.35">
      <c r="B56" s="18">
        <v>2</v>
      </c>
      <c r="C56" s="134" t="s">
        <v>180</v>
      </c>
      <c r="D56" s="135">
        <v>119240</v>
      </c>
      <c r="E56" s="135">
        <v>119240</v>
      </c>
      <c r="F56" s="135">
        <v>107149</v>
      </c>
      <c r="G56" s="135">
        <v>5374</v>
      </c>
      <c r="H56" s="135">
        <v>844</v>
      </c>
      <c r="I56" s="135">
        <v>4986</v>
      </c>
      <c r="J56" s="135">
        <v>69</v>
      </c>
      <c r="K56" s="135">
        <v>818</v>
      </c>
      <c r="L56" s="131"/>
      <c r="M56" s="135">
        <v>99993</v>
      </c>
      <c r="N56" s="135">
        <v>19247</v>
      </c>
      <c r="O56" s="131"/>
      <c r="P56" s="135">
        <v>89327</v>
      </c>
      <c r="Q56" s="136">
        <v>29913</v>
      </c>
      <c r="R56" s="133">
        <f t="shared" si="3"/>
        <v>12091</v>
      </c>
      <c r="S56" s="133">
        <f t="shared" si="4"/>
        <v>31338</v>
      </c>
      <c r="T56" s="133">
        <f t="shared" si="2"/>
        <v>29913</v>
      </c>
    </row>
    <row r="57" spans="2:20" s="2" customFormat="1" x14ac:dyDescent="0.35">
      <c r="B57" s="18">
        <v>2</v>
      </c>
      <c r="C57" s="134" t="s">
        <v>181</v>
      </c>
      <c r="D57" s="135">
        <v>26782</v>
      </c>
      <c r="E57" s="135">
        <v>26782</v>
      </c>
      <c r="F57" s="135">
        <v>23202</v>
      </c>
      <c r="G57" s="135">
        <v>2951</v>
      </c>
      <c r="H57" s="135">
        <v>174</v>
      </c>
      <c r="I57" s="135">
        <v>227</v>
      </c>
      <c r="J57" s="135">
        <v>11</v>
      </c>
      <c r="K57" s="135">
        <v>217</v>
      </c>
      <c r="L57" s="131"/>
      <c r="M57" s="135">
        <v>25495</v>
      </c>
      <c r="N57" s="135">
        <v>1287</v>
      </c>
      <c r="O57" s="131"/>
      <c r="P57" s="135">
        <v>22107</v>
      </c>
      <c r="Q57" s="136">
        <v>4675</v>
      </c>
      <c r="R57" s="133">
        <f t="shared" si="3"/>
        <v>3580</v>
      </c>
      <c r="S57" s="133">
        <f t="shared" si="4"/>
        <v>4867</v>
      </c>
      <c r="T57" s="133">
        <f t="shared" si="2"/>
        <v>4675</v>
      </c>
    </row>
    <row r="58" spans="2:20" s="2" customFormat="1" x14ac:dyDescent="0.35">
      <c r="B58" s="18">
        <v>2</v>
      </c>
      <c r="C58" s="134" t="s">
        <v>182</v>
      </c>
      <c r="D58" s="135">
        <v>23876</v>
      </c>
      <c r="E58" s="135">
        <v>23876</v>
      </c>
      <c r="F58" s="135">
        <v>21156</v>
      </c>
      <c r="G58" s="135">
        <v>1566</v>
      </c>
      <c r="H58" s="135">
        <v>117</v>
      </c>
      <c r="I58" s="135">
        <v>861</v>
      </c>
      <c r="J58" s="135">
        <v>14</v>
      </c>
      <c r="K58" s="135">
        <v>162</v>
      </c>
      <c r="L58" s="131"/>
      <c r="M58" s="135">
        <v>21251</v>
      </c>
      <c r="N58" s="135">
        <v>2625</v>
      </c>
      <c r="O58" s="131"/>
      <c r="P58" s="135">
        <v>18748</v>
      </c>
      <c r="Q58" s="136">
        <v>5128</v>
      </c>
      <c r="R58" s="133">
        <f t="shared" si="3"/>
        <v>2720</v>
      </c>
      <c r="S58" s="133">
        <f t="shared" si="4"/>
        <v>5345</v>
      </c>
      <c r="T58" s="133">
        <f t="shared" si="2"/>
        <v>5128</v>
      </c>
    </row>
    <row r="59" spans="2:20" s="2" customFormat="1" x14ac:dyDescent="0.35">
      <c r="B59" s="18">
        <v>3</v>
      </c>
      <c r="C59" s="134" t="s">
        <v>183</v>
      </c>
      <c r="D59" s="135">
        <v>14413</v>
      </c>
      <c r="E59" s="135">
        <v>14413</v>
      </c>
      <c r="F59" s="135">
        <v>13667</v>
      </c>
      <c r="G59" s="135">
        <v>444</v>
      </c>
      <c r="H59" s="135">
        <v>49</v>
      </c>
      <c r="I59" s="135">
        <v>117</v>
      </c>
      <c r="J59" s="135">
        <v>4</v>
      </c>
      <c r="K59" s="135">
        <v>132</v>
      </c>
      <c r="L59" s="131"/>
      <c r="M59" s="135">
        <v>13959</v>
      </c>
      <c r="N59" s="135">
        <v>454</v>
      </c>
      <c r="O59" s="131"/>
      <c r="P59" s="135">
        <v>13253</v>
      </c>
      <c r="Q59" s="136">
        <v>1160</v>
      </c>
      <c r="R59" s="133">
        <f t="shared" si="3"/>
        <v>746</v>
      </c>
      <c r="S59" s="133">
        <f t="shared" si="4"/>
        <v>1200</v>
      </c>
      <c r="T59" s="133">
        <f t="shared" si="2"/>
        <v>1160</v>
      </c>
    </row>
    <row r="60" spans="2:20" s="2" customFormat="1" x14ac:dyDescent="0.35">
      <c r="B60" s="18">
        <v>2</v>
      </c>
      <c r="C60" s="134" t="s">
        <v>184</v>
      </c>
      <c r="D60" s="135">
        <v>167894</v>
      </c>
      <c r="E60" s="135">
        <v>167894</v>
      </c>
      <c r="F60" s="135">
        <v>144571</v>
      </c>
      <c r="G60" s="135">
        <v>9306</v>
      </c>
      <c r="H60" s="135">
        <v>916</v>
      </c>
      <c r="I60" s="135">
        <v>11791</v>
      </c>
      <c r="J60" s="135">
        <v>121</v>
      </c>
      <c r="K60" s="135">
        <v>1189</v>
      </c>
      <c r="L60" s="131"/>
      <c r="M60" s="135">
        <v>148763</v>
      </c>
      <c r="N60" s="135">
        <v>19131</v>
      </c>
      <c r="O60" s="131"/>
      <c r="P60" s="135">
        <v>127049</v>
      </c>
      <c r="Q60" s="136">
        <v>40845</v>
      </c>
      <c r="R60" s="133">
        <f t="shared" si="3"/>
        <v>23323</v>
      </c>
      <c r="S60" s="133">
        <f t="shared" si="4"/>
        <v>42454</v>
      </c>
      <c r="T60" s="133">
        <f t="shared" si="2"/>
        <v>40845</v>
      </c>
    </row>
    <row r="61" spans="2:20" s="2" customFormat="1" x14ac:dyDescent="0.35">
      <c r="B61" s="18">
        <v>3</v>
      </c>
      <c r="C61" s="134" t="s">
        <v>185</v>
      </c>
      <c r="D61" s="135">
        <v>30849</v>
      </c>
      <c r="E61" s="135">
        <v>30849</v>
      </c>
      <c r="F61" s="135">
        <v>30137</v>
      </c>
      <c r="G61" s="135">
        <v>231</v>
      </c>
      <c r="H61" s="135">
        <v>93</v>
      </c>
      <c r="I61" s="135">
        <v>189</v>
      </c>
      <c r="J61" s="135">
        <v>15</v>
      </c>
      <c r="K61" s="135">
        <v>184</v>
      </c>
      <c r="L61" s="131"/>
      <c r="M61" s="135">
        <v>29479</v>
      </c>
      <c r="N61" s="135">
        <v>1370</v>
      </c>
      <c r="O61" s="131"/>
      <c r="P61" s="135">
        <v>28846</v>
      </c>
      <c r="Q61" s="136">
        <v>2003</v>
      </c>
      <c r="R61" s="133">
        <f t="shared" si="3"/>
        <v>712</v>
      </c>
      <c r="S61" s="133">
        <f t="shared" si="4"/>
        <v>2082</v>
      </c>
      <c r="T61" s="133">
        <f t="shared" si="2"/>
        <v>2003</v>
      </c>
    </row>
    <row r="62" spans="2:20" s="2" customFormat="1" x14ac:dyDescent="0.35">
      <c r="B62" s="18">
        <v>10</v>
      </c>
      <c r="C62" s="134" t="s">
        <v>186</v>
      </c>
      <c r="D62" s="135">
        <v>3847</v>
      </c>
      <c r="E62" s="135">
        <v>3847</v>
      </c>
      <c r="F62" s="135">
        <v>3724</v>
      </c>
      <c r="G62" s="135">
        <v>59</v>
      </c>
      <c r="H62" s="135">
        <v>25</v>
      </c>
      <c r="I62" s="135">
        <v>8</v>
      </c>
      <c r="J62" s="135">
        <v>1</v>
      </c>
      <c r="K62" s="135">
        <v>30</v>
      </c>
      <c r="L62" s="131"/>
      <c r="M62" s="135">
        <v>3809</v>
      </c>
      <c r="N62" s="135">
        <v>38</v>
      </c>
      <c r="O62" s="131"/>
      <c r="P62" s="135">
        <v>3692</v>
      </c>
      <c r="Q62" s="136">
        <v>155</v>
      </c>
      <c r="R62" s="133">
        <f t="shared" si="3"/>
        <v>123</v>
      </c>
      <c r="S62" s="133">
        <f t="shared" si="4"/>
        <v>161</v>
      </c>
      <c r="T62" s="133">
        <f t="shared" si="2"/>
        <v>155</v>
      </c>
    </row>
    <row r="63" spans="2:20" s="2" customFormat="1" x14ac:dyDescent="0.35">
      <c r="B63" s="18">
        <v>1</v>
      </c>
      <c r="C63" s="134" t="s">
        <v>187</v>
      </c>
      <c r="D63" s="135">
        <v>10029</v>
      </c>
      <c r="E63" s="135">
        <v>10029</v>
      </c>
      <c r="F63" s="135">
        <v>9608</v>
      </c>
      <c r="G63" s="135">
        <v>246</v>
      </c>
      <c r="H63" s="135">
        <v>37</v>
      </c>
      <c r="I63" s="135">
        <v>63</v>
      </c>
      <c r="J63" s="135">
        <v>4</v>
      </c>
      <c r="K63" s="135">
        <v>71</v>
      </c>
      <c r="L63" s="131"/>
      <c r="M63" s="135">
        <v>9719</v>
      </c>
      <c r="N63" s="135">
        <v>310</v>
      </c>
      <c r="O63" s="131"/>
      <c r="P63" s="135">
        <v>9329</v>
      </c>
      <c r="Q63" s="136">
        <v>700</v>
      </c>
      <c r="R63" s="133">
        <f t="shared" si="3"/>
        <v>421</v>
      </c>
      <c r="S63" s="133">
        <f t="shared" si="4"/>
        <v>731</v>
      </c>
      <c r="T63" s="133">
        <f t="shared" si="2"/>
        <v>700</v>
      </c>
    </row>
    <row r="64" spans="2:20" s="2" customFormat="1" x14ac:dyDescent="0.35">
      <c r="B64" s="18">
        <v>5</v>
      </c>
      <c r="C64" s="134" t="s">
        <v>188</v>
      </c>
      <c r="D64" s="135">
        <v>9917</v>
      </c>
      <c r="E64" s="135">
        <v>9917</v>
      </c>
      <c r="F64" s="135">
        <v>9693</v>
      </c>
      <c r="G64" s="135">
        <v>100</v>
      </c>
      <c r="H64" s="135">
        <v>23</v>
      </c>
      <c r="I64" s="135">
        <v>44</v>
      </c>
      <c r="J64" s="135">
        <v>2</v>
      </c>
      <c r="K64" s="135">
        <v>55</v>
      </c>
      <c r="L64" s="131"/>
      <c r="M64" s="135">
        <v>9705</v>
      </c>
      <c r="N64" s="135">
        <v>212</v>
      </c>
      <c r="O64" s="131"/>
      <c r="P64" s="135">
        <v>9495</v>
      </c>
      <c r="Q64" s="136">
        <v>422</v>
      </c>
      <c r="R64" s="133">
        <f t="shared" si="3"/>
        <v>224</v>
      </c>
      <c r="S64" s="133">
        <f t="shared" si="4"/>
        <v>436</v>
      </c>
      <c r="T64" s="133">
        <f t="shared" si="2"/>
        <v>422</v>
      </c>
    </row>
    <row r="65" spans="2:20" s="2" customFormat="1" x14ac:dyDescent="0.35">
      <c r="B65" s="18">
        <v>7</v>
      </c>
      <c r="C65" s="134" t="s">
        <v>189</v>
      </c>
      <c r="D65" s="135">
        <v>7340</v>
      </c>
      <c r="E65" s="135">
        <v>7340</v>
      </c>
      <c r="F65" s="135">
        <v>7115</v>
      </c>
      <c r="G65" s="135">
        <v>119</v>
      </c>
      <c r="H65" s="135">
        <v>18</v>
      </c>
      <c r="I65" s="135">
        <v>45</v>
      </c>
      <c r="J65" s="135">
        <v>3</v>
      </c>
      <c r="K65" s="135">
        <v>40</v>
      </c>
      <c r="L65" s="131"/>
      <c r="M65" s="135">
        <v>7269</v>
      </c>
      <c r="N65" s="135">
        <v>71</v>
      </c>
      <c r="O65" s="131"/>
      <c r="P65" s="135">
        <v>7053</v>
      </c>
      <c r="Q65" s="136">
        <v>287</v>
      </c>
      <c r="R65" s="133">
        <f t="shared" si="3"/>
        <v>225</v>
      </c>
      <c r="S65" s="133">
        <f t="shared" si="4"/>
        <v>296</v>
      </c>
      <c r="T65" s="133">
        <f t="shared" si="2"/>
        <v>287</v>
      </c>
    </row>
    <row r="66" spans="2:20" s="2" customFormat="1" x14ac:dyDescent="0.35">
      <c r="B66" s="18">
        <v>5</v>
      </c>
      <c r="C66" s="134" t="s">
        <v>190</v>
      </c>
      <c r="D66" s="135">
        <v>28596</v>
      </c>
      <c r="E66" s="135">
        <v>28596</v>
      </c>
      <c r="F66" s="135">
        <v>24642</v>
      </c>
      <c r="G66" s="135">
        <v>3437</v>
      </c>
      <c r="H66" s="135">
        <v>69</v>
      </c>
      <c r="I66" s="135">
        <v>221</v>
      </c>
      <c r="J66" s="135">
        <v>11</v>
      </c>
      <c r="K66" s="135">
        <v>216</v>
      </c>
      <c r="L66" s="131"/>
      <c r="M66" s="135">
        <v>28285</v>
      </c>
      <c r="N66" s="135">
        <v>311</v>
      </c>
      <c r="O66" s="131"/>
      <c r="P66" s="135">
        <v>24388</v>
      </c>
      <c r="Q66" s="136">
        <v>4208</v>
      </c>
      <c r="R66" s="133">
        <f t="shared" si="3"/>
        <v>3954</v>
      </c>
      <c r="S66" s="133">
        <f t="shared" si="4"/>
        <v>4265</v>
      </c>
      <c r="T66" s="133">
        <f t="shared" si="2"/>
        <v>4208</v>
      </c>
    </row>
    <row r="67" spans="2:20" s="2" customFormat="1" x14ac:dyDescent="0.35">
      <c r="B67" s="18">
        <v>7</v>
      </c>
      <c r="C67" s="134" t="s">
        <v>191</v>
      </c>
      <c r="D67" s="135">
        <v>13261</v>
      </c>
      <c r="E67" s="135">
        <v>13261</v>
      </c>
      <c r="F67" s="135">
        <v>12963</v>
      </c>
      <c r="G67" s="135">
        <v>96</v>
      </c>
      <c r="H67" s="135">
        <v>54</v>
      </c>
      <c r="I67" s="135">
        <v>39</v>
      </c>
      <c r="J67" s="135">
        <v>6</v>
      </c>
      <c r="K67" s="135">
        <v>103</v>
      </c>
      <c r="L67" s="131"/>
      <c r="M67" s="135">
        <v>13177</v>
      </c>
      <c r="N67" s="135">
        <v>84</v>
      </c>
      <c r="O67" s="131"/>
      <c r="P67" s="135">
        <v>12890</v>
      </c>
      <c r="Q67" s="136">
        <v>371</v>
      </c>
      <c r="R67" s="133">
        <f t="shared" si="3"/>
        <v>298</v>
      </c>
      <c r="S67" s="133">
        <f t="shared" si="4"/>
        <v>382</v>
      </c>
      <c r="T67" s="133">
        <f t="shared" si="2"/>
        <v>371</v>
      </c>
    </row>
    <row r="68" spans="2:20" s="2" customFormat="1" x14ac:dyDescent="0.35">
      <c r="B68" s="18">
        <v>8</v>
      </c>
      <c r="C68" s="134" t="s">
        <v>192</v>
      </c>
      <c r="D68" s="135">
        <v>69507</v>
      </c>
      <c r="E68" s="135">
        <v>69507</v>
      </c>
      <c r="F68" s="135">
        <v>64324</v>
      </c>
      <c r="G68" s="135">
        <v>3815</v>
      </c>
      <c r="H68" s="135">
        <v>256</v>
      </c>
      <c r="I68" s="135">
        <v>569</v>
      </c>
      <c r="J68" s="135">
        <v>38</v>
      </c>
      <c r="K68" s="135">
        <v>505</v>
      </c>
      <c r="L68" s="131"/>
      <c r="M68" s="135">
        <v>68098</v>
      </c>
      <c r="N68" s="135">
        <v>1409</v>
      </c>
      <c r="O68" s="131"/>
      <c r="P68" s="135">
        <v>63036</v>
      </c>
      <c r="Q68" s="136">
        <v>6471</v>
      </c>
      <c r="R68" s="133">
        <f t="shared" si="3"/>
        <v>5183</v>
      </c>
      <c r="S68" s="133">
        <f t="shared" si="4"/>
        <v>6592</v>
      </c>
      <c r="T68" s="133">
        <f t="shared" si="2"/>
        <v>6471</v>
      </c>
    </row>
    <row r="69" spans="2:20" s="2" customFormat="1" x14ac:dyDescent="0.35">
      <c r="B69" s="18">
        <v>9</v>
      </c>
      <c r="C69" s="134" t="s">
        <v>193</v>
      </c>
      <c r="D69" s="135">
        <v>10230</v>
      </c>
      <c r="E69" s="135">
        <v>10230</v>
      </c>
      <c r="F69" s="135">
        <v>9750</v>
      </c>
      <c r="G69" s="135">
        <v>279</v>
      </c>
      <c r="H69" s="135">
        <v>57</v>
      </c>
      <c r="I69" s="135">
        <v>62</v>
      </c>
      <c r="J69" s="135">
        <v>3</v>
      </c>
      <c r="K69" s="135">
        <v>79</v>
      </c>
      <c r="L69" s="131"/>
      <c r="M69" s="135">
        <v>10147</v>
      </c>
      <c r="N69" s="135">
        <v>83</v>
      </c>
      <c r="O69" s="131"/>
      <c r="P69" s="135">
        <v>9676</v>
      </c>
      <c r="Q69" s="136">
        <v>554</v>
      </c>
      <c r="R69" s="133">
        <f t="shared" si="3"/>
        <v>480</v>
      </c>
      <c r="S69" s="133">
        <f t="shared" si="4"/>
        <v>563</v>
      </c>
      <c r="T69" s="133">
        <f t="shared" si="2"/>
        <v>554</v>
      </c>
    </row>
    <row r="70" spans="2:20" s="2" customFormat="1" x14ac:dyDescent="0.35">
      <c r="B70" s="18">
        <v>4</v>
      </c>
      <c r="C70" s="134" t="s">
        <v>194</v>
      </c>
      <c r="D70" s="135">
        <v>3771</v>
      </c>
      <c r="E70" s="135">
        <v>3771</v>
      </c>
      <c r="F70" s="135">
        <v>3708</v>
      </c>
      <c r="G70" s="135">
        <v>10</v>
      </c>
      <c r="H70" s="135">
        <v>13</v>
      </c>
      <c r="I70" s="135">
        <v>14</v>
      </c>
      <c r="J70" s="135">
        <v>1</v>
      </c>
      <c r="K70" s="135">
        <v>25</v>
      </c>
      <c r="L70" s="131"/>
      <c r="M70" s="135">
        <v>3715</v>
      </c>
      <c r="N70" s="135">
        <v>56</v>
      </c>
      <c r="O70" s="131"/>
      <c r="P70" s="135">
        <v>3662</v>
      </c>
      <c r="Q70" s="136">
        <v>109</v>
      </c>
      <c r="R70" s="133">
        <f t="shared" si="3"/>
        <v>63</v>
      </c>
      <c r="S70" s="133">
        <f t="shared" si="4"/>
        <v>119</v>
      </c>
      <c r="T70" s="133">
        <f t="shared" si="2"/>
        <v>109</v>
      </c>
    </row>
    <row r="71" spans="2:20" s="2" customFormat="1" x14ac:dyDescent="0.35">
      <c r="B71" s="18">
        <v>7</v>
      </c>
      <c r="C71" s="134" t="s">
        <v>195</v>
      </c>
      <c r="D71" s="135">
        <v>3947</v>
      </c>
      <c r="E71" s="135">
        <v>3947</v>
      </c>
      <c r="F71" s="135">
        <v>3875</v>
      </c>
      <c r="G71" s="135">
        <v>12</v>
      </c>
      <c r="H71" s="135">
        <v>16</v>
      </c>
      <c r="I71" s="135">
        <v>19</v>
      </c>
      <c r="J71" s="135">
        <v>0</v>
      </c>
      <c r="K71" s="135">
        <v>25</v>
      </c>
      <c r="L71" s="131"/>
      <c r="M71" s="135">
        <v>3917</v>
      </c>
      <c r="N71" s="135">
        <v>30</v>
      </c>
      <c r="O71" s="131"/>
      <c r="P71" s="135">
        <v>3846</v>
      </c>
      <c r="Q71" s="136">
        <v>101</v>
      </c>
      <c r="R71" s="133">
        <f t="shared" si="3"/>
        <v>72</v>
      </c>
      <c r="S71" s="133">
        <f t="shared" si="4"/>
        <v>102</v>
      </c>
      <c r="T71" s="133">
        <f t="shared" si="2"/>
        <v>101</v>
      </c>
    </row>
    <row r="72" spans="2:20" s="2" customFormat="1" x14ac:dyDescent="0.35">
      <c r="B72" s="18">
        <v>11</v>
      </c>
      <c r="C72" s="134" t="s">
        <v>196</v>
      </c>
      <c r="D72" s="135">
        <v>4213</v>
      </c>
      <c r="E72" s="135">
        <v>4213</v>
      </c>
      <c r="F72" s="135">
        <v>3825</v>
      </c>
      <c r="G72" s="135">
        <v>282</v>
      </c>
      <c r="H72" s="135">
        <v>35</v>
      </c>
      <c r="I72" s="135">
        <v>26</v>
      </c>
      <c r="J72" s="135">
        <v>0</v>
      </c>
      <c r="K72" s="135">
        <v>45</v>
      </c>
      <c r="L72" s="131"/>
      <c r="M72" s="135">
        <v>4167</v>
      </c>
      <c r="N72" s="135">
        <v>46</v>
      </c>
      <c r="O72" s="131"/>
      <c r="P72" s="135">
        <v>3790</v>
      </c>
      <c r="Q72" s="136">
        <v>423</v>
      </c>
      <c r="R72" s="133">
        <f t="shared" si="3"/>
        <v>388</v>
      </c>
      <c r="S72" s="133">
        <f t="shared" si="4"/>
        <v>434</v>
      </c>
      <c r="T72" s="133">
        <f t="shared" si="2"/>
        <v>423</v>
      </c>
    </row>
    <row r="73" spans="2:20" s="2" customFormat="1" x14ac:dyDescent="0.35">
      <c r="B73" s="18">
        <v>3</v>
      </c>
      <c r="C73" s="134" t="s">
        <v>197</v>
      </c>
      <c r="D73" s="135">
        <v>6793</v>
      </c>
      <c r="E73" s="135">
        <v>6793</v>
      </c>
      <c r="F73" s="135">
        <v>6486</v>
      </c>
      <c r="G73" s="135">
        <v>115</v>
      </c>
      <c r="H73" s="135">
        <v>30</v>
      </c>
      <c r="I73" s="135">
        <v>101</v>
      </c>
      <c r="J73" s="135">
        <v>1</v>
      </c>
      <c r="K73" s="135">
        <v>60</v>
      </c>
      <c r="L73" s="131"/>
      <c r="M73" s="135">
        <v>6741</v>
      </c>
      <c r="N73" s="135">
        <v>52</v>
      </c>
      <c r="O73" s="131"/>
      <c r="P73" s="135">
        <v>6445</v>
      </c>
      <c r="Q73" s="136">
        <v>348</v>
      </c>
      <c r="R73" s="133">
        <f t="shared" si="3"/>
        <v>307</v>
      </c>
      <c r="S73" s="133">
        <f t="shared" si="4"/>
        <v>359</v>
      </c>
      <c r="T73" s="133">
        <f t="shared" si="2"/>
        <v>348</v>
      </c>
    </row>
    <row r="74" spans="2:20" s="2" customFormat="1" x14ac:dyDescent="0.35">
      <c r="B74" s="18">
        <v>2</v>
      </c>
      <c r="C74" s="134" t="s">
        <v>198</v>
      </c>
      <c r="D74" s="135">
        <v>78646</v>
      </c>
      <c r="E74" s="135">
        <v>78646</v>
      </c>
      <c r="F74" s="135">
        <v>74882</v>
      </c>
      <c r="G74" s="135">
        <v>810</v>
      </c>
      <c r="H74" s="135">
        <v>252</v>
      </c>
      <c r="I74" s="135">
        <v>2184</v>
      </c>
      <c r="J74" s="135">
        <v>39</v>
      </c>
      <c r="K74" s="135">
        <v>479</v>
      </c>
      <c r="L74" s="131"/>
      <c r="M74" s="135">
        <v>73886</v>
      </c>
      <c r="N74" s="135">
        <v>4760</v>
      </c>
      <c r="O74" s="131"/>
      <c r="P74" s="135">
        <v>70464</v>
      </c>
      <c r="Q74" s="136">
        <v>8182</v>
      </c>
      <c r="R74" s="133">
        <f t="shared" si="3"/>
        <v>3764</v>
      </c>
      <c r="S74" s="133">
        <f t="shared" si="4"/>
        <v>8524</v>
      </c>
      <c r="T74" s="133">
        <f t="shared" si="2"/>
        <v>8182</v>
      </c>
    </row>
    <row r="75" spans="2:20" s="2" customFormat="1" x14ac:dyDescent="0.35">
      <c r="B75" s="18">
        <v>5</v>
      </c>
      <c r="C75" s="134" t="s">
        <v>199</v>
      </c>
      <c r="D75" s="135">
        <v>35951</v>
      </c>
      <c r="E75" s="135">
        <v>35951</v>
      </c>
      <c r="F75" s="135">
        <v>32987</v>
      </c>
      <c r="G75" s="135">
        <v>1781</v>
      </c>
      <c r="H75" s="135">
        <v>85</v>
      </c>
      <c r="I75" s="135">
        <v>808</v>
      </c>
      <c r="J75" s="135">
        <v>16</v>
      </c>
      <c r="K75" s="135">
        <v>274</v>
      </c>
      <c r="L75" s="131"/>
      <c r="M75" s="135">
        <v>35066</v>
      </c>
      <c r="N75" s="135">
        <v>885</v>
      </c>
      <c r="O75" s="131"/>
      <c r="P75" s="135">
        <v>32197</v>
      </c>
      <c r="Q75" s="136">
        <v>3754</v>
      </c>
      <c r="R75" s="133">
        <f t="shared" si="3"/>
        <v>2964</v>
      </c>
      <c r="S75" s="133">
        <f t="shared" si="4"/>
        <v>3849</v>
      </c>
      <c r="T75" s="133">
        <f t="shared" si="2"/>
        <v>3754</v>
      </c>
    </row>
    <row r="76" spans="2:20" s="2" customFormat="1" x14ac:dyDescent="0.35">
      <c r="B76" s="18">
        <v>7</v>
      </c>
      <c r="C76" s="134" t="s">
        <v>200</v>
      </c>
      <c r="D76" s="135">
        <v>3567</v>
      </c>
      <c r="E76" s="135">
        <v>3567</v>
      </c>
      <c r="F76" s="135">
        <v>3490</v>
      </c>
      <c r="G76" s="135">
        <v>22</v>
      </c>
      <c r="H76" s="135">
        <v>9</v>
      </c>
      <c r="I76" s="135">
        <v>14</v>
      </c>
      <c r="J76" s="135">
        <v>2</v>
      </c>
      <c r="K76" s="135">
        <v>30</v>
      </c>
      <c r="L76" s="131"/>
      <c r="M76" s="135">
        <v>3545</v>
      </c>
      <c r="N76" s="135">
        <v>22</v>
      </c>
      <c r="O76" s="131"/>
      <c r="P76" s="135">
        <v>3469</v>
      </c>
      <c r="Q76" s="136">
        <v>98</v>
      </c>
      <c r="R76" s="133">
        <f t="shared" si="3"/>
        <v>77</v>
      </c>
      <c r="S76" s="133">
        <f t="shared" si="4"/>
        <v>99</v>
      </c>
      <c r="T76" s="133">
        <f t="shared" si="2"/>
        <v>98</v>
      </c>
    </row>
    <row r="77" spans="2:20" s="2" customFormat="1" x14ac:dyDescent="0.35">
      <c r="B77" s="18">
        <v>3</v>
      </c>
      <c r="C77" s="134" t="s">
        <v>201</v>
      </c>
      <c r="D77" s="135">
        <v>4662</v>
      </c>
      <c r="E77" s="135">
        <v>4662</v>
      </c>
      <c r="F77" s="135">
        <v>4571</v>
      </c>
      <c r="G77" s="135">
        <v>22</v>
      </c>
      <c r="H77" s="135">
        <v>18</v>
      </c>
      <c r="I77" s="135">
        <v>15</v>
      </c>
      <c r="J77" s="135">
        <v>0</v>
      </c>
      <c r="K77" s="135">
        <v>36</v>
      </c>
      <c r="L77" s="131"/>
      <c r="M77" s="135">
        <v>4598</v>
      </c>
      <c r="N77" s="135">
        <v>64</v>
      </c>
      <c r="O77" s="131"/>
      <c r="P77" s="135">
        <v>4516</v>
      </c>
      <c r="Q77" s="136">
        <v>146</v>
      </c>
      <c r="R77" s="133">
        <f t="shared" si="3"/>
        <v>91</v>
      </c>
      <c r="S77" s="133">
        <f t="shared" si="4"/>
        <v>155</v>
      </c>
      <c r="T77" s="133">
        <f t="shared" ref="T77:T115" si="5">D77-P77</f>
        <v>146</v>
      </c>
    </row>
    <row r="78" spans="2:20" s="2" customFormat="1" x14ac:dyDescent="0.35">
      <c r="B78" s="18">
        <v>8</v>
      </c>
      <c r="C78" s="134" t="s">
        <v>202</v>
      </c>
      <c r="D78" s="135">
        <v>10148</v>
      </c>
      <c r="E78" s="135">
        <v>10148</v>
      </c>
      <c r="F78" s="135">
        <v>9980</v>
      </c>
      <c r="G78" s="135">
        <v>23</v>
      </c>
      <c r="H78" s="135">
        <v>27</v>
      </c>
      <c r="I78" s="135">
        <v>47</v>
      </c>
      <c r="J78" s="135">
        <v>1</v>
      </c>
      <c r="K78" s="135">
        <v>70</v>
      </c>
      <c r="L78" s="131"/>
      <c r="M78" s="135">
        <v>10045</v>
      </c>
      <c r="N78" s="135">
        <v>103</v>
      </c>
      <c r="O78" s="131"/>
      <c r="P78" s="135">
        <v>9889</v>
      </c>
      <c r="Q78" s="136">
        <v>259</v>
      </c>
      <c r="R78" s="133">
        <f t="shared" si="3"/>
        <v>168</v>
      </c>
      <c r="S78" s="133">
        <f t="shared" si="4"/>
        <v>271</v>
      </c>
      <c r="T78" s="133">
        <f t="shared" si="5"/>
        <v>259</v>
      </c>
    </row>
    <row r="79" spans="2:20" s="2" customFormat="1" x14ac:dyDescent="0.35">
      <c r="B79" s="18">
        <v>7</v>
      </c>
      <c r="C79" s="134" t="s">
        <v>203</v>
      </c>
      <c r="D79" s="135">
        <v>8184</v>
      </c>
      <c r="E79" s="135">
        <v>8184</v>
      </c>
      <c r="F79" s="135">
        <v>8013</v>
      </c>
      <c r="G79" s="135">
        <v>52</v>
      </c>
      <c r="H79" s="135">
        <v>33</v>
      </c>
      <c r="I79" s="135">
        <v>42</v>
      </c>
      <c r="J79" s="135">
        <v>3</v>
      </c>
      <c r="K79" s="135">
        <v>41</v>
      </c>
      <c r="L79" s="131"/>
      <c r="M79" s="135">
        <v>8105</v>
      </c>
      <c r="N79" s="135">
        <v>79</v>
      </c>
      <c r="O79" s="131"/>
      <c r="P79" s="135">
        <v>7942</v>
      </c>
      <c r="Q79" s="136">
        <v>242</v>
      </c>
      <c r="R79" s="133">
        <f t="shared" si="3"/>
        <v>171</v>
      </c>
      <c r="S79" s="133">
        <f t="shared" si="4"/>
        <v>250</v>
      </c>
      <c r="T79" s="133">
        <f t="shared" si="5"/>
        <v>242</v>
      </c>
    </row>
    <row r="80" spans="2:20" s="2" customFormat="1" x14ac:dyDescent="0.35">
      <c r="B80" s="18">
        <v>7</v>
      </c>
      <c r="C80" s="134" t="s">
        <v>204</v>
      </c>
      <c r="D80" s="135">
        <v>9335</v>
      </c>
      <c r="E80" s="135">
        <v>9335</v>
      </c>
      <c r="F80" s="135">
        <v>8970</v>
      </c>
      <c r="G80" s="135">
        <v>225</v>
      </c>
      <c r="H80" s="135">
        <v>34</v>
      </c>
      <c r="I80" s="135">
        <v>46</v>
      </c>
      <c r="J80" s="135">
        <v>2</v>
      </c>
      <c r="K80" s="135">
        <v>58</v>
      </c>
      <c r="L80" s="131"/>
      <c r="M80" s="135">
        <v>9247</v>
      </c>
      <c r="N80" s="135">
        <v>88</v>
      </c>
      <c r="O80" s="131"/>
      <c r="P80" s="135">
        <v>8895</v>
      </c>
      <c r="Q80" s="136">
        <v>440</v>
      </c>
      <c r="R80" s="133">
        <f t="shared" si="3"/>
        <v>365</v>
      </c>
      <c r="S80" s="133">
        <f t="shared" si="4"/>
        <v>453</v>
      </c>
      <c r="T80" s="133">
        <f t="shared" si="5"/>
        <v>440</v>
      </c>
    </row>
    <row r="81" spans="2:20" s="2" customFormat="1" x14ac:dyDescent="0.35">
      <c r="B81" s="18">
        <v>5</v>
      </c>
      <c r="C81" s="134" t="s">
        <v>205</v>
      </c>
      <c r="D81" s="135">
        <v>3773</v>
      </c>
      <c r="E81" s="135">
        <v>3773</v>
      </c>
      <c r="F81" s="135">
        <v>3709</v>
      </c>
      <c r="G81" s="135">
        <v>11</v>
      </c>
      <c r="H81" s="135">
        <v>21</v>
      </c>
      <c r="I81" s="135">
        <v>10</v>
      </c>
      <c r="J81" s="135">
        <v>0</v>
      </c>
      <c r="K81" s="135">
        <v>22</v>
      </c>
      <c r="L81" s="131"/>
      <c r="M81" s="135">
        <v>3742</v>
      </c>
      <c r="N81" s="135">
        <v>31</v>
      </c>
      <c r="O81" s="131"/>
      <c r="P81" s="135">
        <v>3682</v>
      </c>
      <c r="Q81" s="136">
        <v>91</v>
      </c>
      <c r="R81" s="133">
        <f t="shared" si="3"/>
        <v>64</v>
      </c>
      <c r="S81" s="133">
        <f t="shared" si="4"/>
        <v>95</v>
      </c>
      <c r="T81" s="133">
        <f t="shared" si="5"/>
        <v>91</v>
      </c>
    </row>
    <row r="82" spans="2:20" s="2" customFormat="1" x14ac:dyDescent="0.35">
      <c r="B82" s="18">
        <v>1</v>
      </c>
      <c r="C82" s="134" t="s">
        <v>206</v>
      </c>
      <c r="D82" s="135">
        <v>14541</v>
      </c>
      <c r="E82" s="135">
        <v>14541</v>
      </c>
      <c r="F82" s="135">
        <v>14239</v>
      </c>
      <c r="G82" s="135">
        <v>99</v>
      </c>
      <c r="H82" s="135">
        <v>61</v>
      </c>
      <c r="I82" s="135">
        <v>75</v>
      </c>
      <c r="J82" s="135">
        <v>5</v>
      </c>
      <c r="K82" s="135">
        <v>62</v>
      </c>
      <c r="L82" s="131"/>
      <c r="M82" s="135">
        <v>13821</v>
      </c>
      <c r="N82" s="135">
        <v>720</v>
      </c>
      <c r="O82" s="131"/>
      <c r="P82" s="135">
        <v>13570</v>
      </c>
      <c r="Q82" s="136">
        <v>971</v>
      </c>
      <c r="R82" s="133">
        <f t="shared" si="3"/>
        <v>302</v>
      </c>
      <c r="S82" s="133">
        <f t="shared" si="4"/>
        <v>1022</v>
      </c>
      <c r="T82" s="133">
        <f t="shared" si="5"/>
        <v>971</v>
      </c>
    </row>
    <row r="83" spans="2:20" s="2" customFormat="1" x14ac:dyDescent="0.35">
      <c r="B83" s="18">
        <v>4</v>
      </c>
      <c r="C83" s="134" t="s">
        <v>207</v>
      </c>
      <c r="D83" s="135">
        <v>44120</v>
      </c>
      <c r="E83" s="135">
        <v>44120</v>
      </c>
      <c r="F83" s="135">
        <v>37229</v>
      </c>
      <c r="G83" s="135">
        <v>5378</v>
      </c>
      <c r="H83" s="135">
        <v>171</v>
      </c>
      <c r="I83" s="135">
        <v>933</v>
      </c>
      <c r="J83" s="135">
        <v>25</v>
      </c>
      <c r="K83" s="135">
        <v>384</v>
      </c>
      <c r="L83" s="131"/>
      <c r="M83" s="135">
        <v>43017</v>
      </c>
      <c r="N83" s="135">
        <v>1103</v>
      </c>
      <c r="O83" s="131"/>
      <c r="P83" s="135">
        <v>36305</v>
      </c>
      <c r="Q83" s="136">
        <v>7815</v>
      </c>
      <c r="R83" s="133">
        <f t="shared" si="3"/>
        <v>6891</v>
      </c>
      <c r="S83" s="133">
        <f t="shared" si="4"/>
        <v>7994</v>
      </c>
      <c r="T83" s="133">
        <f t="shared" si="5"/>
        <v>7815</v>
      </c>
    </row>
    <row r="84" spans="2:20" s="2" customFormat="1" x14ac:dyDescent="0.35">
      <c r="B84" s="18">
        <v>11</v>
      </c>
      <c r="C84" s="134" t="s">
        <v>208</v>
      </c>
      <c r="D84" s="135">
        <v>5633</v>
      </c>
      <c r="E84" s="135">
        <v>5633</v>
      </c>
      <c r="F84" s="135">
        <v>5401</v>
      </c>
      <c r="G84" s="135">
        <v>154</v>
      </c>
      <c r="H84" s="135">
        <v>20</v>
      </c>
      <c r="I84" s="135">
        <v>25</v>
      </c>
      <c r="J84" s="135">
        <v>5</v>
      </c>
      <c r="K84" s="135">
        <v>28</v>
      </c>
      <c r="L84" s="131"/>
      <c r="M84" s="135">
        <v>5587</v>
      </c>
      <c r="N84" s="135">
        <v>46</v>
      </c>
      <c r="O84" s="131"/>
      <c r="P84" s="135">
        <v>5361</v>
      </c>
      <c r="Q84" s="136">
        <v>272</v>
      </c>
      <c r="R84" s="133">
        <f t="shared" si="3"/>
        <v>232</v>
      </c>
      <c r="S84" s="133">
        <f t="shared" si="4"/>
        <v>278</v>
      </c>
      <c r="T84" s="133">
        <f t="shared" si="5"/>
        <v>272</v>
      </c>
    </row>
    <row r="85" spans="2:20" s="2" customFormat="1" x14ac:dyDescent="0.35">
      <c r="B85" s="18">
        <v>5</v>
      </c>
      <c r="C85" s="134" t="s">
        <v>209</v>
      </c>
      <c r="D85" s="135">
        <v>4978</v>
      </c>
      <c r="E85" s="135">
        <v>4978</v>
      </c>
      <c r="F85" s="135">
        <v>4897</v>
      </c>
      <c r="G85" s="135">
        <v>20</v>
      </c>
      <c r="H85" s="135">
        <v>13</v>
      </c>
      <c r="I85" s="135">
        <v>16</v>
      </c>
      <c r="J85" s="135">
        <v>1</v>
      </c>
      <c r="K85" s="135">
        <v>31</v>
      </c>
      <c r="L85" s="131"/>
      <c r="M85" s="135">
        <v>4943</v>
      </c>
      <c r="N85" s="135">
        <v>35</v>
      </c>
      <c r="O85" s="131"/>
      <c r="P85" s="135">
        <v>4864</v>
      </c>
      <c r="Q85" s="136">
        <v>114</v>
      </c>
      <c r="R85" s="133">
        <f t="shared" si="3"/>
        <v>81</v>
      </c>
      <c r="S85" s="133">
        <f t="shared" si="4"/>
        <v>116</v>
      </c>
      <c r="T85" s="133">
        <f t="shared" si="5"/>
        <v>114</v>
      </c>
    </row>
    <row r="86" spans="2:20" s="2" customFormat="1" x14ac:dyDescent="0.35">
      <c r="B86" s="18">
        <v>6</v>
      </c>
      <c r="C86" s="134" t="s">
        <v>210</v>
      </c>
      <c r="D86" s="135">
        <v>4152</v>
      </c>
      <c r="E86" s="135">
        <v>4152</v>
      </c>
      <c r="F86" s="135">
        <v>4080</v>
      </c>
      <c r="G86" s="135">
        <v>11</v>
      </c>
      <c r="H86" s="135">
        <v>12</v>
      </c>
      <c r="I86" s="135">
        <v>14</v>
      </c>
      <c r="J86" s="135">
        <v>1</v>
      </c>
      <c r="K86" s="135">
        <v>34</v>
      </c>
      <c r="L86" s="131"/>
      <c r="M86" s="135">
        <v>4109</v>
      </c>
      <c r="N86" s="135">
        <v>43</v>
      </c>
      <c r="O86" s="131"/>
      <c r="P86" s="135">
        <v>4037</v>
      </c>
      <c r="Q86" s="136">
        <v>115</v>
      </c>
      <c r="R86" s="133">
        <f t="shared" si="3"/>
        <v>72</v>
      </c>
      <c r="S86" s="133">
        <f t="shared" si="4"/>
        <v>115</v>
      </c>
      <c r="T86" s="133">
        <f t="shared" si="5"/>
        <v>115</v>
      </c>
    </row>
    <row r="87" spans="2:20" s="2" customFormat="1" x14ac:dyDescent="0.35">
      <c r="B87" s="18">
        <v>11</v>
      </c>
      <c r="C87" s="134" t="s">
        <v>211</v>
      </c>
      <c r="D87" s="135">
        <v>1610</v>
      </c>
      <c r="E87" s="135">
        <v>1610</v>
      </c>
      <c r="F87" s="135">
        <v>1562</v>
      </c>
      <c r="G87" s="135">
        <v>13</v>
      </c>
      <c r="H87" s="135">
        <v>17</v>
      </c>
      <c r="I87" s="135">
        <v>7</v>
      </c>
      <c r="J87" s="135">
        <v>0</v>
      </c>
      <c r="K87" s="135">
        <v>11</v>
      </c>
      <c r="L87" s="131"/>
      <c r="M87" s="135">
        <v>1594</v>
      </c>
      <c r="N87" s="135">
        <v>16</v>
      </c>
      <c r="O87" s="131"/>
      <c r="P87" s="135">
        <v>1547</v>
      </c>
      <c r="Q87" s="136">
        <v>63</v>
      </c>
      <c r="R87" s="133">
        <f t="shared" si="3"/>
        <v>48</v>
      </c>
      <c r="S87" s="133">
        <f t="shared" si="4"/>
        <v>64</v>
      </c>
      <c r="T87" s="133">
        <f t="shared" si="5"/>
        <v>63</v>
      </c>
    </row>
    <row r="88" spans="2:20" s="2" customFormat="1" x14ac:dyDescent="0.35">
      <c r="B88" s="18">
        <v>11</v>
      </c>
      <c r="C88" s="134" t="s">
        <v>212</v>
      </c>
      <c r="D88" s="135">
        <v>1512</v>
      </c>
      <c r="E88" s="135">
        <v>1512</v>
      </c>
      <c r="F88" s="135">
        <v>1008</v>
      </c>
      <c r="G88" s="135">
        <v>468</v>
      </c>
      <c r="H88" s="135">
        <v>5</v>
      </c>
      <c r="I88" s="135">
        <v>5</v>
      </c>
      <c r="J88" s="135">
        <v>2</v>
      </c>
      <c r="K88" s="135">
        <v>24</v>
      </c>
      <c r="L88" s="131"/>
      <c r="M88" s="135">
        <v>1488</v>
      </c>
      <c r="N88" s="135">
        <v>24</v>
      </c>
      <c r="O88" s="131"/>
      <c r="P88" s="135">
        <v>992</v>
      </c>
      <c r="Q88" s="136">
        <v>520</v>
      </c>
      <c r="R88" s="133">
        <f t="shared" si="3"/>
        <v>504</v>
      </c>
      <c r="S88" s="133">
        <f t="shared" si="4"/>
        <v>528</v>
      </c>
      <c r="T88" s="133">
        <f t="shared" si="5"/>
        <v>520</v>
      </c>
    </row>
    <row r="89" spans="2:20" s="2" customFormat="1" x14ac:dyDescent="0.35">
      <c r="B89" s="18">
        <v>3</v>
      </c>
      <c r="C89" s="134" t="s">
        <v>213</v>
      </c>
      <c r="D89" s="135">
        <v>1944</v>
      </c>
      <c r="E89" s="135">
        <v>1944</v>
      </c>
      <c r="F89" s="135">
        <v>1917</v>
      </c>
      <c r="G89" s="135">
        <v>7</v>
      </c>
      <c r="H89" s="135">
        <v>4</v>
      </c>
      <c r="I89" s="135">
        <v>7</v>
      </c>
      <c r="J89" s="135">
        <v>0</v>
      </c>
      <c r="K89" s="135">
        <v>9</v>
      </c>
      <c r="L89" s="131"/>
      <c r="M89" s="135">
        <v>1890</v>
      </c>
      <c r="N89" s="135">
        <v>54</v>
      </c>
      <c r="O89" s="131"/>
      <c r="P89" s="135">
        <v>1866</v>
      </c>
      <c r="Q89" s="136">
        <v>78</v>
      </c>
      <c r="R89" s="133">
        <f t="shared" si="3"/>
        <v>27</v>
      </c>
      <c r="S89" s="133">
        <f t="shared" si="4"/>
        <v>81</v>
      </c>
      <c r="T89" s="133">
        <f t="shared" si="5"/>
        <v>78</v>
      </c>
    </row>
    <row r="90" spans="2:20" s="2" customFormat="1" x14ac:dyDescent="0.35">
      <c r="B90" s="18">
        <v>8</v>
      </c>
      <c r="C90" s="134" t="s">
        <v>214</v>
      </c>
      <c r="D90" s="135">
        <v>8738</v>
      </c>
      <c r="E90" s="135">
        <v>8738</v>
      </c>
      <c r="F90" s="135">
        <v>8414</v>
      </c>
      <c r="G90" s="135">
        <v>196</v>
      </c>
      <c r="H90" s="135">
        <v>30</v>
      </c>
      <c r="I90" s="135">
        <v>39</v>
      </c>
      <c r="J90" s="135">
        <v>5</v>
      </c>
      <c r="K90" s="135">
        <v>54</v>
      </c>
      <c r="L90" s="131"/>
      <c r="M90" s="135">
        <v>8651</v>
      </c>
      <c r="N90" s="135">
        <v>87</v>
      </c>
      <c r="O90" s="131"/>
      <c r="P90" s="135">
        <v>8340</v>
      </c>
      <c r="Q90" s="136">
        <v>398</v>
      </c>
      <c r="R90" s="133">
        <f t="shared" si="3"/>
        <v>324</v>
      </c>
      <c r="S90" s="133">
        <f t="shared" si="4"/>
        <v>411</v>
      </c>
      <c r="T90" s="133">
        <f t="shared" si="5"/>
        <v>398</v>
      </c>
    </row>
    <row r="91" spans="2:20" s="2" customFormat="1" x14ac:dyDescent="0.35">
      <c r="B91" s="18">
        <v>10</v>
      </c>
      <c r="C91" s="134" t="s">
        <v>215</v>
      </c>
      <c r="D91" s="135">
        <v>4488</v>
      </c>
      <c r="E91" s="135">
        <v>4488</v>
      </c>
      <c r="F91" s="135">
        <v>4366</v>
      </c>
      <c r="G91" s="135">
        <v>27</v>
      </c>
      <c r="H91" s="135">
        <v>17</v>
      </c>
      <c r="I91" s="135">
        <v>30</v>
      </c>
      <c r="J91" s="135">
        <v>0</v>
      </c>
      <c r="K91" s="135">
        <v>48</v>
      </c>
      <c r="L91" s="131"/>
      <c r="M91" s="135">
        <v>4459</v>
      </c>
      <c r="N91" s="135">
        <v>29</v>
      </c>
      <c r="O91" s="131"/>
      <c r="P91" s="135">
        <v>4343</v>
      </c>
      <c r="Q91" s="136">
        <v>145</v>
      </c>
      <c r="R91" s="133">
        <f t="shared" si="3"/>
        <v>122</v>
      </c>
      <c r="S91" s="133">
        <f t="shared" si="4"/>
        <v>151</v>
      </c>
      <c r="T91" s="133">
        <f t="shared" si="5"/>
        <v>145</v>
      </c>
    </row>
    <row r="92" spans="2:20" s="2" customFormat="1" x14ac:dyDescent="0.35">
      <c r="B92" s="18">
        <v>3</v>
      </c>
      <c r="C92" s="134" t="s">
        <v>216</v>
      </c>
      <c r="D92" s="135">
        <v>38849</v>
      </c>
      <c r="E92" s="135">
        <v>38849</v>
      </c>
      <c r="F92" s="135">
        <v>35375</v>
      </c>
      <c r="G92" s="135">
        <v>2421</v>
      </c>
      <c r="H92" s="135">
        <v>193</v>
      </c>
      <c r="I92" s="135">
        <v>494</v>
      </c>
      <c r="J92" s="135">
        <v>12</v>
      </c>
      <c r="K92" s="135">
        <v>354</v>
      </c>
      <c r="L92" s="131"/>
      <c r="M92" s="135">
        <v>36036</v>
      </c>
      <c r="N92" s="135">
        <v>2813</v>
      </c>
      <c r="O92" s="131"/>
      <c r="P92" s="135">
        <v>32813</v>
      </c>
      <c r="Q92" s="136">
        <v>6036</v>
      </c>
      <c r="R92" s="133">
        <f t="shared" si="3"/>
        <v>3474</v>
      </c>
      <c r="S92" s="133">
        <f t="shared" si="4"/>
        <v>6287</v>
      </c>
      <c r="T92" s="133">
        <f t="shared" si="5"/>
        <v>6036</v>
      </c>
    </row>
    <row r="93" spans="2:20" s="2" customFormat="1" x14ac:dyDescent="0.35">
      <c r="B93" s="18">
        <v>11</v>
      </c>
      <c r="C93" s="134" t="s">
        <v>217</v>
      </c>
      <c r="D93" s="135">
        <v>6830</v>
      </c>
      <c r="E93" s="135">
        <v>6830</v>
      </c>
      <c r="F93" s="135">
        <v>6494</v>
      </c>
      <c r="G93" s="135">
        <v>171</v>
      </c>
      <c r="H93" s="135">
        <v>34</v>
      </c>
      <c r="I93" s="135">
        <v>28</v>
      </c>
      <c r="J93" s="135">
        <v>2</v>
      </c>
      <c r="K93" s="135">
        <v>101</v>
      </c>
      <c r="L93" s="131"/>
      <c r="M93" s="135">
        <v>6767</v>
      </c>
      <c r="N93" s="135">
        <v>63</v>
      </c>
      <c r="O93" s="131"/>
      <c r="P93" s="135">
        <v>6443</v>
      </c>
      <c r="Q93" s="136">
        <v>387</v>
      </c>
      <c r="R93" s="133">
        <f t="shared" si="3"/>
        <v>336</v>
      </c>
      <c r="S93" s="133">
        <f t="shared" si="4"/>
        <v>399</v>
      </c>
      <c r="T93" s="133">
        <f t="shared" si="5"/>
        <v>387</v>
      </c>
    </row>
    <row r="94" spans="2:20" s="2" customFormat="1" x14ac:dyDescent="0.35">
      <c r="B94" s="18">
        <v>7</v>
      </c>
      <c r="C94" s="134" t="s">
        <v>218</v>
      </c>
      <c r="D94" s="135">
        <v>52964</v>
      </c>
      <c r="E94" s="135">
        <v>52964</v>
      </c>
      <c r="F94" s="135">
        <v>47672</v>
      </c>
      <c r="G94" s="135">
        <v>4023</v>
      </c>
      <c r="H94" s="135">
        <v>125</v>
      </c>
      <c r="I94" s="135">
        <v>765</v>
      </c>
      <c r="J94" s="135">
        <v>14</v>
      </c>
      <c r="K94" s="135">
        <v>365</v>
      </c>
      <c r="L94" s="131"/>
      <c r="M94" s="135">
        <v>52322</v>
      </c>
      <c r="N94" s="135">
        <v>642</v>
      </c>
      <c r="O94" s="131"/>
      <c r="P94" s="135">
        <v>47119</v>
      </c>
      <c r="Q94" s="136">
        <v>5845</v>
      </c>
      <c r="R94" s="133">
        <f t="shared" si="3"/>
        <v>5292</v>
      </c>
      <c r="S94" s="133">
        <f t="shared" si="4"/>
        <v>5934</v>
      </c>
      <c r="T94" s="133">
        <f t="shared" si="5"/>
        <v>5845</v>
      </c>
    </row>
    <row r="95" spans="2:20" s="2" customFormat="1" x14ac:dyDescent="0.35">
      <c r="B95" s="18">
        <v>6</v>
      </c>
      <c r="C95" s="134" t="s">
        <v>219</v>
      </c>
      <c r="D95" s="135">
        <v>2142</v>
      </c>
      <c r="E95" s="135">
        <v>2142</v>
      </c>
      <c r="F95" s="135">
        <v>2077</v>
      </c>
      <c r="G95" s="135">
        <v>30</v>
      </c>
      <c r="H95" s="135">
        <v>4</v>
      </c>
      <c r="I95" s="135">
        <v>19</v>
      </c>
      <c r="J95" s="135">
        <v>0</v>
      </c>
      <c r="K95" s="135">
        <v>12</v>
      </c>
      <c r="L95" s="131"/>
      <c r="M95" s="135">
        <v>2115</v>
      </c>
      <c r="N95" s="135">
        <v>27</v>
      </c>
      <c r="O95" s="131"/>
      <c r="P95" s="135">
        <v>2053</v>
      </c>
      <c r="Q95" s="136">
        <v>89</v>
      </c>
      <c r="R95" s="133">
        <f t="shared" si="3"/>
        <v>65</v>
      </c>
      <c r="S95" s="133">
        <f t="shared" si="4"/>
        <v>92</v>
      </c>
      <c r="T95" s="133">
        <f t="shared" si="5"/>
        <v>89</v>
      </c>
    </row>
    <row r="96" spans="2:20" s="2" customFormat="1" x14ac:dyDescent="0.35">
      <c r="B96" s="18">
        <v>7</v>
      </c>
      <c r="C96" s="134" t="s">
        <v>220</v>
      </c>
      <c r="D96" s="135">
        <v>1629</v>
      </c>
      <c r="E96" s="135">
        <v>1629</v>
      </c>
      <c r="F96" s="135">
        <v>1607</v>
      </c>
      <c r="G96" s="135">
        <v>4</v>
      </c>
      <c r="H96" s="135">
        <v>2</v>
      </c>
      <c r="I96" s="135">
        <v>1</v>
      </c>
      <c r="J96" s="135">
        <v>0</v>
      </c>
      <c r="K96" s="135">
        <v>15</v>
      </c>
      <c r="L96" s="131"/>
      <c r="M96" s="135">
        <v>1619</v>
      </c>
      <c r="N96" s="135">
        <v>10</v>
      </c>
      <c r="O96" s="131"/>
      <c r="P96" s="135">
        <v>1598</v>
      </c>
      <c r="Q96" s="136">
        <v>31</v>
      </c>
      <c r="R96" s="133">
        <f t="shared" si="3"/>
        <v>22</v>
      </c>
      <c r="S96" s="133">
        <f t="shared" si="4"/>
        <v>32</v>
      </c>
      <c r="T96" s="133">
        <f t="shared" si="5"/>
        <v>31</v>
      </c>
    </row>
    <row r="97" spans="2:20" s="2" customFormat="1" x14ac:dyDescent="0.35">
      <c r="B97" s="18">
        <v>5</v>
      </c>
      <c r="C97" s="134" t="s">
        <v>221</v>
      </c>
      <c r="D97" s="135">
        <v>6593</v>
      </c>
      <c r="E97" s="135">
        <v>6593</v>
      </c>
      <c r="F97" s="135">
        <v>6504</v>
      </c>
      <c r="G97" s="135">
        <v>6</v>
      </c>
      <c r="H97" s="135">
        <v>22</v>
      </c>
      <c r="I97" s="135">
        <v>20</v>
      </c>
      <c r="J97" s="135">
        <v>1</v>
      </c>
      <c r="K97" s="135">
        <v>40</v>
      </c>
      <c r="L97" s="131"/>
      <c r="M97" s="135">
        <v>6548</v>
      </c>
      <c r="N97" s="135">
        <v>45</v>
      </c>
      <c r="O97" s="131"/>
      <c r="P97" s="135">
        <v>6466</v>
      </c>
      <c r="Q97" s="136">
        <v>127</v>
      </c>
      <c r="R97" s="133">
        <f t="shared" si="3"/>
        <v>89</v>
      </c>
      <c r="S97" s="133">
        <f t="shared" si="4"/>
        <v>134</v>
      </c>
      <c r="T97" s="133">
        <f t="shared" si="5"/>
        <v>127</v>
      </c>
    </row>
    <row r="98" spans="2:20" s="2" customFormat="1" x14ac:dyDescent="0.35">
      <c r="B98" s="18">
        <v>8</v>
      </c>
      <c r="C98" s="134" t="s">
        <v>222</v>
      </c>
      <c r="D98" s="135">
        <v>63660</v>
      </c>
      <c r="E98" s="135">
        <v>63660</v>
      </c>
      <c r="F98" s="135">
        <v>46167</v>
      </c>
      <c r="G98" s="135">
        <v>15670</v>
      </c>
      <c r="H98" s="135">
        <v>257</v>
      </c>
      <c r="I98" s="135">
        <v>940</v>
      </c>
      <c r="J98" s="135">
        <v>56</v>
      </c>
      <c r="K98" s="135">
        <v>570</v>
      </c>
      <c r="L98" s="131"/>
      <c r="M98" s="135">
        <v>62144</v>
      </c>
      <c r="N98" s="135">
        <v>1516</v>
      </c>
      <c r="O98" s="131"/>
      <c r="P98" s="135">
        <v>44890</v>
      </c>
      <c r="Q98" s="136">
        <v>18770</v>
      </c>
      <c r="R98" s="133">
        <f t="shared" ref="R98:R115" si="6">G98+H98+I98+J98+K98</f>
        <v>17493</v>
      </c>
      <c r="S98" s="133">
        <f t="shared" ref="S98:S115" si="7">R98+N98</f>
        <v>19009</v>
      </c>
      <c r="T98" s="133">
        <f t="shared" si="5"/>
        <v>18770</v>
      </c>
    </row>
    <row r="99" spans="2:20" s="2" customFormat="1" x14ac:dyDescent="0.35">
      <c r="B99" s="18">
        <v>4</v>
      </c>
      <c r="C99" s="134" t="s">
        <v>223</v>
      </c>
      <c r="D99" s="135">
        <v>1590</v>
      </c>
      <c r="E99" s="135">
        <v>1590</v>
      </c>
      <c r="F99" s="135">
        <v>1547</v>
      </c>
      <c r="G99" s="135">
        <v>8</v>
      </c>
      <c r="H99" s="135">
        <v>5</v>
      </c>
      <c r="I99" s="135">
        <v>17</v>
      </c>
      <c r="J99" s="135">
        <v>0</v>
      </c>
      <c r="K99" s="135">
        <v>13</v>
      </c>
      <c r="L99" s="131"/>
      <c r="M99" s="135">
        <v>1570</v>
      </c>
      <c r="N99" s="135">
        <v>20</v>
      </c>
      <c r="O99" s="131"/>
      <c r="P99" s="135">
        <v>1529</v>
      </c>
      <c r="Q99" s="136">
        <v>61</v>
      </c>
      <c r="R99" s="133">
        <f t="shared" si="6"/>
        <v>43</v>
      </c>
      <c r="S99" s="133">
        <f t="shared" si="7"/>
        <v>63</v>
      </c>
      <c r="T99" s="133">
        <f t="shared" si="5"/>
        <v>61</v>
      </c>
    </row>
    <row r="100" spans="2:20" s="2" customFormat="1" x14ac:dyDescent="0.35">
      <c r="B100" s="18">
        <v>1</v>
      </c>
      <c r="C100" s="134" t="s">
        <v>224</v>
      </c>
      <c r="D100" s="135">
        <v>14141</v>
      </c>
      <c r="E100" s="135">
        <v>14141</v>
      </c>
      <c r="F100" s="135">
        <v>13091</v>
      </c>
      <c r="G100" s="135">
        <v>837</v>
      </c>
      <c r="H100" s="135">
        <v>42</v>
      </c>
      <c r="I100" s="135">
        <v>96</v>
      </c>
      <c r="J100" s="135">
        <v>2</v>
      </c>
      <c r="K100" s="135">
        <v>73</v>
      </c>
      <c r="L100" s="131"/>
      <c r="M100" s="135">
        <v>13899</v>
      </c>
      <c r="N100" s="135">
        <v>242</v>
      </c>
      <c r="O100" s="131"/>
      <c r="P100" s="135">
        <v>12874</v>
      </c>
      <c r="Q100" s="136">
        <v>1267</v>
      </c>
      <c r="R100" s="133">
        <f t="shared" si="6"/>
        <v>1050</v>
      </c>
      <c r="S100" s="133">
        <f t="shared" si="7"/>
        <v>1292</v>
      </c>
      <c r="T100" s="133">
        <f t="shared" si="5"/>
        <v>1267</v>
      </c>
    </row>
    <row r="101" spans="2:20" s="2" customFormat="1" x14ac:dyDescent="0.35">
      <c r="B101" s="18">
        <v>4</v>
      </c>
      <c r="C101" s="134" t="s">
        <v>225</v>
      </c>
      <c r="D101" s="135">
        <v>35461</v>
      </c>
      <c r="E101" s="135">
        <v>35461</v>
      </c>
      <c r="F101" s="135">
        <v>34768</v>
      </c>
      <c r="G101" s="135">
        <v>150</v>
      </c>
      <c r="H101" s="135">
        <v>98</v>
      </c>
      <c r="I101" s="135">
        <v>226</v>
      </c>
      <c r="J101" s="135">
        <v>8</v>
      </c>
      <c r="K101" s="135">
        <v>211</v>
      </c>
      <c r="L101" s="131"/>
      <c r="M101" s="135">
        <v>35082</v>
      </c>
      <c r="N101" s="135">
        <v>379</v>
      </c>
      <c r="O101" s="131"/>
      <c r="P101" s="135">
        <v>34434</v>
      </c>
      <c r="Q101" s="136">
        <v>1027</v>
      </c>
      <c r="R101" s="133">
        <f t="shared" si="6"/>
        <v>693</v>
      </c>
      <c r="S101" s="133">
        <f t="shared" si="7"/>
        <v>1072</v>
      </c>
      <c r="T101" s="133">
        <f t="shared" si="5"/>
        <v>1027</v>
      </c>
    </row>
    <row r="102" spans="2:20" s="2" customFormat="1" x14ac:dyDescent="0.35">
      <c r="B102" s="18">
        <v>11</v>
      </c>
      <c r="C102" s="134" t="s">
        <v>226</v>
      </c>
      <c r="D102" s="135">
        <v>5162</v>
      </c>
      <c r="E102" s="135">
        <v>5162</v>
      </c>
      <c r="F102" s="135">
        <v>4988</v>
      </c>
      <c r="G102" s="135">
        <v>51</v>
      </c>
      <c r="H102" s="135">
        <v>33</v>
      </c>
      <c r="I102" s="135">
        <v>18</v>
      </c>
      <c r="J102" s="135">
        <v>3</v>
      </c>
      <c r="K102" s="135">
        <v>69</v>
      </c>
      <c r="L102" s="131"/>
      <c r="M102" s="135">
        <v>5069</v>
      </c>
      <c r="N102" s="135">
        <v>93</v>
      </c>
      <c r="O102" s="131"/>
      <c r="P102" s="135">
        <v>4905</v>
      </c>
      <c r="Q102" s="136">
        <v>257</v>
      </c>
      <c r="R102" s="133">
        <f t="shared" si="6"/>
        <v>174</v>
      </c>
      <c r="S102" s="133">
        <f t="shared" si="7"/>
        <v>267</v>
      </c>
      <c r="T102" s="133">
        <f t="shared" si="5"/>
        <v>257</v>
      </c>
    </row>
    <row r="103" spans="2:20" s="2" customFormat="1" x14ac:dyDescent="0.35">
      <c r="B103" s="18">
        <v>5</v>
      </c>
      <c r="C103" s="134" t="s">
        <v>227</v>
      </c>
      <c r="D103" s="135">
        <v>19702</v>
      </c>
      <c r="E103" s="135">
        <v>19702</v>
      </c>
      <c r="F103" s="135">
        <v>17813</v>
      </c>
      <c r="G103" s="135">
        <v>1454</v>
      </c>
      <c r="H103" s="135">
        <v>74</v>
      </c>
      <c r="I103" s="135">
        <v>201</v>
      </c>
      <c r="J103" s="135">
        <v>3</v>
      </c>
      <c r="K103" s="135">
        <v>157</v>
      </c>
      <c r="L103" s="131"/>
      <c r="M103" s="135">
        <v>19297</v>
      </c>
      <c r="N103" s="135">
        <v>405</v>
      </c>
      <c r="O103" s="131"/>
      <c r="P103" s="135">
        <v>17482</v>
      </c>
      <c r="Q103" s="136">
        <v>2220</v>
      </c>
      <c r="R103" s="133">
        <f t="shared" si="6"/>
        <v>1889</v>
      </c>
      <c r="S103" s="133">
        <f t="shared" si="7"/>
        <v>2294</v>
      </c>
      <c r="T103" s="133">
        <f t="shared" si="5"/>
        <v>2220</v>
      </c>
    </row>
    <row r="104" spans="2:20" s="2" customFormat="1" x14ac:dyDescent="0.35">
      <c r="B104" s="18">
        <v>10</v>
      </c>
      <c r="C104" s="134" t="s">
        <v>228</v>
      </c>
      <c r="D104" s="135">
        <v>3375</v>
      </c>
      <c r="E104" s="135">
        <v>3375</v>
      </c>
      <c r="F104" s="135">
        <v>3290</v>
      </c>
      <c r="G104" s="135">
        <v>13</v>
      </c>
      <c r="H104" s="135">
        <v>11</v>
      </c>
      <c r="I104" s="135">
        <v>22</v>
      </c>
      <c r="J104" s="135">
        <v>3</v>
      </c>
      <c r="K104" s="135">
        <v>36</v>
      </c>
      <c r="L104" s="131"/>
      <c r="M104" s="135">
        <v>3349</v>
      </c>
      <c r="N104" s="135">
        <v>26</v>
      </c>
      <c r="O104" s="131"/>
      <c r="P104" s="135">
        <v>3270</v>
      </c>
      <c r="Q104" s="136">
        <v>105</v>
      </c>
      <c r="R104" s="133">
        <f t="shared" si="6"/>
        <v>85</v>
      </c>
      <c r="S104" s="133">
        <f t="shared" si="7"/>
        <v>111</v>
      </c>
      <c r="T104" s="133">
        <f t="shared" si="5"/>
        <v>105</v>
      </c>
    </row>
    <row r="105" spans="2:20" s="2" customFormat="1" x14ac:dyDescent="0.35">
      <c r="B105" s="142">
        <v>3</v>
      </c>
      <c r="C105" s="134" t="s">
        <v>229</v>
      </c>
      <c r="D105" s="135">
        <v>4498</v>
      </c>
      <c r="E105" s="135">
        <v>4498</v>
      </c>
      <c r="F105" s="135">
        <v>4333</v>
      </c>
      <c r="G105" s="135">
        <v>59</v>
      </c>
      <c r="H105" s="135">
        <v>17</v>
      </c>
      <c r="I105" s="135">
        <v>48</v>
      </c>
      <c r="J105" s="135">
        <v>4</v>
      </c>
      <c r="K105" s="135">
        <v>37</v>
      </c>
      <c r="L105" s="131"/>
      <c r="M105" s="135">
        <v>4330</v>
      </c>
      <c r="N105" s="135">
        <v>168</v>
      </c>
      <c r="O105" s="131"/>
      <c r="P105" s="135">
        <v>4172</v>
      </c>
      <c r="Q105" s="136">
        <v>326</v>
      </c>
      <c r="R105" s="133">
        <f t="shared" si="6"/>
        <v>165</v>
      </c>
      <c r="S105" s="133">
        <f t="shared" si="7"/>
        <v>333</v>
      </c>
      <c r="T105" s="133">
        <f t="shared" si="5"/>
        <v>326</v>
      </c>
    </row>
    <row r="106" spans="2:20" s="2" customFormat="1" x14ac:dyDescent="0.35">
      <c r="B106" s="128">
        <v>8</v>
      </c>
      <c r="C106" s="134" t="s">
        <v>230</v>
      </c>
      <c r="D106" s="135">
        <v>4159</v>
      </c>
      <c r="E106" s="135">
        <v>4159</v>
      </c>
      <c r="F106" s="135">
        <v>4097</v>
      </c>
      <c r="G106" s="135">
        <v>16</v>
      </c>
      <c r="H106" s="135">
        <v>11</v>
      </c>
      <c r="I106" s="135">
        <v>9</v>
      </c>
      <c r="J106" s="135">
        <v>3</v>
      </c>
      <c r="K106" s="135">
        <v>23</v>
      </c>
      <c r="L106" s="131"/>
      <c r="M106" s="135">
        <v>4140</v>
      </c>
      <c r="N106" s="135">
        <v>19</v>
      </c>
      <c r="O106" s="131"/>
      <c r="P106" s="135">
        <v>4081</v>
      </c>
      <c r="Q106" s="136">
        <v>78</v>
      </c>
      <c r="R106" s="133">
        <f t="shared" si="6"/>
        <v>62</v>
      </c>
      <c r="S106" s="133">
        <f t="shared" si="7"/>
        <v>81</v>
      </c>
      <c r="T106" s="133">
        <f t="shared" si="5"/>
        <v>78</v>
      </c>
    </row>
    <row r="107" spans="2:20" s="2" customFormat="1" x14ac:dyDescent="0.35">
      <c r="B107" s="18">
        <v>10</v>
      </c>
      <c r="C107" s="134" t="s">
        <v>231</v>
      </c>
      <c r="D107" s="135">
        <v>4690</v>
      </c>
      <c r="E107" s="135">
        <v>4690</v>
      </c>
      <c r="F107" s="135">
        <v>4608</v>
      </c>
      <c r="G107" s="135">
        <v>11</v>
      </c>
      <c r="H107" s="135">
        <v>15</v>
      </c>
      <c r="I107" s="135">
        <v>19</v>
      </c>
      <c r="J107" s="135">
        <v>2</v>
      </c>
      <c r="K107" s="135">
        <v>35</v>
      </c>
      <c r="L107" s="131"/>
      <c r="M107" s="135">
        <v>4641</v>
      </c>
      <c r="N107" s="135">
        <v>49</v>
      </c>
      <c r="O107" s="131"/>
      <c r="P107" s="135">
        <v>4564</v>
      </c>
      <c r="Q107" s="136">
        <v>126</v>
      </c>
      <c r="R107" s="133">
        <f t="shared" si="6"/>
        <v>82</v>
      </c>
      <c r="S107" s="133">
        <f t="shared" si="7"/>
        <v>131</v>
      </c>
      <c r="T107" s="133">
        <f t="shared" si="5"/>
        <v>126</v>
      </c>
    </row>
    <row r="108" spans="2:20" s="2" customFormat="1" x14ac:dyDescent="0.35">
      <c r="B108" s="18">
        <v>10</v>
      </c>
      <c r="C108" s="134" t="s">
        <v>232</v>
      </c>
      <c r="D108" s="135">
        <v>4210</v>
      </c>
      <c r="E108" s="135">
        <v>4210</v>
      </c>
      <c r="F108" s="135">
        <v>4117</v>
      </c>
      <c r="G108" s="135">
        <v>19</v>
      </c>
      <c r="H108" s="135">
        <v>24</v>
      </c>
      <c r="I108" s="135">
        <v>13</v>
      </c>
      <c r="J108" s="135">
        <v>3</v>
      </c>
      <c r="K108" s="135">
        <v>34</v>
      </c>
      <c r="L108" s="131"/>
      <c r="M108" s="135">
        <v>4173</v>
      </c>
      <c r="N108" s="135">
        <v>37</v>
      </c>
      <c r="O108" s="131"/>
      <c r="P108" s="135">
        <v>4088</v>
      </c>
      <c r="Q108" s="136">
        <v>122</v>
      </c>
      <c r="R108" s="133">
        <f t="shared" si="6"/>
        <v>93</v>
      </c>
      <c r="S108" s="133">
        <f t="shared" si="7"/>
        <v>130</v>
      </c>
      <c r="T108" s="133">
        <f t="shared" si="5"/>
        <v>122</v>
      </c>
    </row>
    <row r="109" spans="2:20" s="2" customFormat="1" x14ac:dyDescent="0.35">
      <c r="B109" s="18">
        <v>1</v>
      </c>
      <c r="C109" s="134" t="s">
        <v>233</v>
      </c>
      <c r="D109" s="135">
        <v>16190</v>
      </c>
      <c r="E109" s="135">
        <v>16190</v>
      </c>
      <c r="F109" s="135">
        <v>15757</v>
      </c>
      <c r="G109" s="135">
        <v>147</v>
      </c>
      <c r="H109" s="135">
        <v>106</v>
      </c>
      <c r="I109" s="135">
        <v>71</v>
      </c>
      <c r="J109" s="135">
        <v>2</v>
      </c>
      <c r="K109" s="135">
        <v>107</v>
      </c>
      <c r="L109" s="131"/>
      <c r="M109" s="135">
        <v>15009</v>
      </c>
      <c r="N109" s="135">
        <v>1181</v>
      </c>
      <c r="O109" s="131"/>
      <c r="P109" s="135">
        <v>14682</v>
      </c>
      <c r="Q109" s="136">
        <v>1508</v>
      </c>
      <c r="R109" s="133">
        <f t="shared" si="6"/>
        <v>433</v>
      </c>
      <c r="S109" s="133">
        <f t="shared" si="7"/>
        <v>1614</v>
      </c>
      <c r="T109" s="133">
        <f t="shared" si="5"/>
        <v>1508</v>
      </c>
    </row>
    <row r="110" spans="2:20" s="2" customFormat="1" x14ac:dyDescent="0.35">
      <c r="B110" s="18">
        <v>2</v>
      </c>
      <c r="C110" s="134" t="s">
        <v>234</v>
      </c>
      <c r="D110" s="135">
        <v>154852</v>
      </c>
      <c r="E110" s="135">
        <v>154852</v>
      </c>
      <c r="F110" s="135">
        <v>128060</v>
      </c>
      <c r="G110" s="135">
        <v>16399</v>
      </c>
      <c r="H110" s="135">
        <v>505</v>
      </c>
      <c r="I110" s="135">
        <v>8724</v>
      </c>
      <c r="J110" s="135">
        <v>60</v>
      </c>
      <c r="K110" s="135">
        <v>1104</v>
      </c>
      <c r="L110" s="131"/>
      <c r="M110" s="135">
        <v>140256</v>
      </c>
      <c r="N110" s="135">
        <v>14596</v>
      </c>
      <c r="O110" s="131"/>
      <c r="P110" s="135">
        <v>114487</v>
      </c>
      <c r="Q110" s="136">
        <v>40365</v>
      </c>
      <c r="R110" s="133">
        <f t="shared" si="6"/>
        <v>26792</v>
      </c>
      <c r="S110" s="133">
        <f t="shared" si="7"/>
        <v>41388</v>
      </c>
      <c r="T110" s="133">
        <f t="shared" si="5"/>
        <v>40365</v>
      </c>
    </row>
    <row r="111" spans="2:20" s="2" customFormat="1" x14ac:dyDescent="0.35">
      <c r="B111" s="18">
        <v>11</v>
      </c>
      <c r="C111" s="134" t="s">
        <v>235</v>
      </c>
      <c r="D111" s="135">
        <v>18569</v>
      </c>
      <c r="E111" s="135">
        <v>18569</v>
      </c>
      <c r="F111" s="135">
        <v>17705</v>
      </c>
      <c r="G111" s="135">
        <v>445</v>
      </c>
      <c r="H111" s="135">
        <v>96</v>
      </c>
      <c r="I111" s="135">
        <v>187</v>
      </c>
      <c r="J111" s="135">
        <v>3</v>
      </c>
      <c r="K111" s="135">
        <v>133</v>
      </c>
      <c r="L111" s="131"/>
      <c r="M111" s="135">
        <v>18341</v>
      </c>
      <c r="N111" s="135">
        <v>228</v>
      </c>
      <c r="O111" s="131"/>
      <c r="P111" s="135">
        <v>17517</v>
      </c>
      <c r="Q111" s="136">
        <v>1052</v>
      </c>
      <c r="R111" s="133">
        <f t="shared" si="6"/>
        <v>864</v>
      </c>
      <c r="S111" s="133">
        <f t="shared" si="7"/>
        <v>1092</v>
      </c>
      <c r="T111" s="133">
        <f t="shared" si="5"/>
        <v>1052</v>
      </c>
    </row>
    <row r="112" spans="2:20" s="2" customFormat="1" x14ac:dyDescent="0.35">
      <c r="B112" s="18">
        <v>1</v>
      </c>
      <c r="C112" s="134" t="s">
        <v>236</v>
      </c>
      <c r="D112" s="135">
        <v>73216</v>
      </c>
      <c r="E112" s="135">
        <v>73216</v>
      </c>
      <c r="F112" s="135">
        <v>64229</v>
      </c>
      <c r="G112" s="135">
        <v>6345</v>
      </c>
      <c r="H112" s="135">
        <v>303</v>
      </c>
      <c r="I112" s="135">
        <v>1794</v>
      </c>
      <c r="J112" s="135">
        <v>27</v>
      </c>
      <c r="K112" s="135">
        <v>518</v>
      </c>
      <c r="L112" s="131"/>
      <c r="M112" s="135">
        <v>68862</v>
      </c>
      <c r="N112" s="135">
        <v>4354</v>
      </c>
      <c r="O112" s="131"/>
      <c r="P112" s="135">
        <v>60310</v>
      </c>
      <c r="Q112" s="136">
        <v>12906</v>
      </c>
      <c r="R112" s="133">
        <f t="shared" si="6"/>
        <v>8987</v>
      </c>
      <c r="S112" s="133">
        <f t="shared" si="7"/>
        <v>13341</v>
      </c>
      <c r="T112" s="133">
        <f t="shared" si="5"/>
        <v>12906</v>
      </c>
    </row>
    <row r="113" spans="2:20" s="2" customFormat="1" x14ac:dyDescent="0.35">
      <c r="B113" s="18">
        <v>4</v>
      </c>
      <c r="C113" s="134" t="s">
        <v>237</v>
      </c>
      <c r="D113" s="135">
        <v>10280</v>
      </c>
      <c r="E113" s="135">
        <v>10280</v>
      </c>
      <c r="F113" s="135">
        <v>10104</v>
      </c>
      <c r="G113" s="135">
        <v>35</v>
      </c>
      <c r="H113" s="135">
        <v>36</v>
      </c>
      <c r="I113" s="135">
        <v>50</v>
      </c>
      <c r="J113" s="135">
        <v>1</v>
      </c>
      <c r="K113" s="135">
        <v>54</v>
      </c>
      <c r="L113" s="131"/>
      <c r="M113" s="135">
        <v>10201</v>
      </c>
      <c r="N113" s="135">
        <v>79</v>
      </c>
      <c r="O113" s="131"/>
      <c r="P113" s="135">
        <v>10032</v>
      </c>
      <c r="Q113" s="136">
        <v>248</v>
      </c>
      <c r="R113" s="133">
        <f t="shared" si="6"/>
        <v>176</v>
      </c>
      <c r="S113" s="133">
        <f t="shared" si="7"/>
        <v>255</v>
      </c>
      <c r="T113" s="133">
        <f t="shared" si="5"/>
        <v>248</v>
      </c>
    </row>
    <row r="114" spans="2:20" s="2" customFormat="1" x14ac:dyDescent="0.35">
      <c r="B114" s="18">
        <v>12</v>
      </c>
      <c r="C114" s="143" t="s">
        <v>131</v>
      </c>
      <c r="D114" s="144">
        <v>537513</v>
      </c>
      <c r="E114" s="144">
        <v>537513</v>
      </c>
      <c r="F114" s="144">
        <v>252720</v>
      </c>
      <c r="G114" s="144">
        <v>183108</v>
      </c>
      <c r="H114" s="144">
        <v>4189</v>
      </c>
      <c r="I114" s="144">
        <v>39221</v>
      </c>
      <c r="J114" s="144">
        <v>363</v>
      </c>
      <c r="K114" s="144">
        <v>5549</v>
      </c>
      <c r="L114" s="131"/>
      <c r="M114" s="144">
        <v>414576</v>
      </c>
      <c r="N114" s="144">
        <v>122937</v>
      </c>
      <c r="O114" s="131"/>
      <c r="P114" s="144">
        <v>190131</v>
      </c>
      <c r="Q114" s="145">
        <v>347382</v>
      </c>
      <c r="R114" s="146">
        <f t="shared" si="6"/>
        <v>232430</v>
      </c>
      <c r="S114" s="146">
        <f t="shared" si="7"/>
        <v>355367</v>
      </c>
      <c r="T114" s="133">
        <f t="shared" si="5"/>
        <v>347382</v>
      </c>
    </row>
    <row r="115" spans="2:20" s="2" customFormat="1" x14ac:dyDescent="0.35">
      <c r="B115" s="29">
        <v>13</v>
      </c>
      <c r="C115" s="147" t="s">
        <v>353</v>
      </c>
      <c r="D115" s="148">
        <v>638494</v>
      </c>
      <c r="E115" s="148">
        <v>638494</v>
      </c>
      <c r="F115" s="148">
        <v>536309</v>
      </c>
      <c r="G115" s="148">
        <v>94148</v>
      </c>
      <c r="H115" s="148">
        <v>1643</v>
      </c>
      <c r="I115" s="148">
        <v>53840</v>
      </c>
      <c r="J115" s="148">
        <v>160</v>
      </c>
      <c r="K115" s="149">
        <v>4757</v>
      </c>
      <c r="L115" s="150"/>
      <c r="M115" s="148">
        <v>569308</v>
      </c>
      <c r="N115" s="148">
        <v>69186</v>
      </c>
      <c r="O115" s="150"/>
      <c r="P115" s="151">
        <v>420135</v>
      </c>
      <c r="Q115" s="151">
        <v>218359</v>
      </c>
      <c r="R115" s="146">
        <f t="shared" si="6"/>
        <v>154548</v>
      </c>
      <c r="S115" s="146">
        <f t="shared" si="7"/>
        <v>223734</v>
      </c>
      <c r="T115" s="133">
        <f t="shared" si="5"/>
        <v>218359</v>
      </c>
    </row>
    <row r="116" spans="2:20" s="2" customFormat="1" x14ac:dyDescent="0.35"/>
    <row r="117" spans="2:20" x14ac:dyDescent="0.35">
      <c r="B117" s="2"/>
    </row>
  </sheetData>
  <sheetProtection algorithmName="SHA-512" hashValue="4ENCFw4L+5M4uBz2VsqRFczkS44ilYs2W2/8wmZEYslpdHI5bgSqe2dGzH2JXbwhAzfLJmtL3CZqeztFbIxAxQ==" saltValue="YlIsqtczQbYabVaXEaEKZw==" spinCount="100000" sheet="1" objects="1" scenarios="1"/>
  <autoFilter ref="B10:B115" xr:uid="{00000000-0009-0000-0000-000005000000}"/>
  <pageMargins left="0.7" right="0.7" top="0.75" bottom="0.75" header="0.3" footer="0.3"/>
  <pageSetup orientation="portrait" horizontalDpi="90" verticalDpi="9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8B98E-69EE-4545-BB3B-D1191BBA3AD4}">
  <sheetPr codeName="Sheet8"/>
  <dimension ref="A1:M105"/>
  <sheetViews>
    <sheetView workbookViewId="0">
      <selection activeCell="O15" sqref="O15"/>
    </sheetView>
  </sheetViews>
  <sheetFormatPr defaultRowHeight="14.5" x14ac:dyDescent="0.35"/>
  <cols>
    <col min="1" max="1" width="5.81640625" customWidth="1"/>
    <col min="2" max="2" width="19.54296875" bestFit="1" customWidth="1"/>
    <col min="3" max="3" width="6.81640625" bestFit="1" customWidth="1"/>
    <col min="4" max="4" width="12.54296875" customWidth="1"/>
    <col min="5" max="6" width="10.54296875" bestFit="1" customWidth="1"/>
    <col min="7" max="7" width="10.81640625" customWidth="1"/>
    <col min="8" max="8" width="12.26953125" customWidth="1"/>
    <col min="9" max="9" width="11" customWidth="1"/>
    <col min="10" max="10" width="12.453125" customWidth="1"/>
    <col min="11" max="11" width="12.26953125" customWidth="1"/>
    <col min="12" max="12" width="16.453125" customWidth="1"/>
    <col min="13" max="13" width="12.1796875" customWidth="1"/>
  </cols>
  <sheetData>
    <row r="1" spans="1:13" ht="29.5" thickBot="1" x14ac:dyDescent="0.4">
      <c r="A1" s="15" t="s">
        <v>25</v>
      </c>
      <c r="B1" s="16" t="s">
        <v>26</v>
      </c>
      <c r="C1" s="17" t="s">
        <v>10</v>
      </c>
      <c r="D1" s="15" t="s">
        <v>1</v>
      </c>
      <c r="E1" s="15" t="s">
        <v>2</v>
      </c>
      <c r="F1" s="15" t="s">
        <v>3</v>
      </c>
      <c r="G1" s="15" t="s">
        <v>4</v>
      </c>
      <c r="H1" s="15" t="s">
        <v>5</v>
      </c>
      <c r="I1" s="15" t="s">
        <v>6</v>
      </c>
      <c r="J1" s="15" t="s">
        <v>7</v>
      </c>
      <c r="K1" s="15" t="s">
        <v>8</v>
      </c>
      <c r="L1" s="15" t="s">
        <v>9</v>
      </c>
      <c r="M1" s="17" t="s">
        <v>10</v>
      </c>
    </row>
    <row r="2" spans="1:13" x14ac:dyDescent="0.35">
      <c r="A2" s="18">
        <v>6</v>
      </c>
      <c r="B2" s="19" t="s">
        <v>27</v>
      </c>
      <c r="C2" s="20" t="s">
        <v>28</v>
      </c>
      <c r="D2" s="21">
        <v>64754</v>
      </c>
      <c r="E2" s="21">
        <v>22217</v>
      </c>
      <c r="F2" s="21">
        <v>17835</v>
      </c>
      <c r="G2" s="21">
        <v>13317</v>
      </c>
      <c r="H2" s="21">
        <v>5905</v>
      </c>
      <c r="I2" s="21">
        <v>1798</v>
      </c>
      <c r="J2" s="21">
        <v>2155</v>
      </c>
      <c r="K2" s="22">
        <v>906</v>
      </c>
      <c r="L2" s="21">
        <v>5005</v>
      </c>
      <c r="M2" s="22">
        <v>17835</v>
      </c>
    </row>
    <row r="3" spans="1:13" x14ac:dyDescent="0.35">
      <c r="A3" s="18">
        <v>11</v>
      </c>
      <c r="B3" s="19" t="s">
        <v>29</v>
      </c>
      <c r="C3" s="20" t="s">
        <v>30</v>
      </c>
      <c r="D3" s="21">
        <v>4875</v>
      </c>
      <c r="E3" s="21">
        <v>2007</v>
      </c>
      <c r="F3" s="21">
        <v>1546</v>
      </c>
      <c r="G3" s="21">
        <v>1215</v>
      </c>
      <c r="H3" s="21">
        <v>498</v>
      </c>
      <c r="I3" s="21">
        <v>142</v>
      </c>
      <c r="J3" s="21">
        <v>219</v>
      </c>
      <c r="K3" s="22">
        <v>499</v>
      </c>
      <c r="L3" s="21">
        <v>460</v>
      </c>
      <c r="M3" s="22" t="s">
        <v>134</v>
      </c>
    </row>
    <row r="4" spans="1:13" x14ac:dyDescent="0.35">
      <c r="A4" s="18">
        <v>8</v>
      </c>
      <c r="B4" s="19" t="s">
        <v>31</v>
      </c>
      <c r="C4" s="20" t="s">
        <v>30</v>
      </c>
      <c r="D4" s="21">
        <v>16716</v>
      </c>
      <c r="E4" s="21">
        <v>5357</v>
      </c>
      <c r="F4" s="21">
        <v>4056</v>
      </c>
      <c r="G4" s="21">
        <v>3137</v>
      </c>
      <c r="H4" s="21">
        <v>1287</v>
      </c>
      <c r="I4" s="21">
        <v>410</v>
      </c>
      <c r="J4" s="21">
        <v>303</v>
      </c>
      <c r="K4" s="22">
        <v>248</v>
      </c>
      <c r="L4" s="21">
        <v>1285</v>
      </c>
      <c r="M4" s="22" t="s">
        <v>134</v>
      </c>
    </row>
    <row r="5" spans="1:13" x14ac:dyDescent="0.35">
      <c r="A5" s="18">
        <v>1</v>
      </c>
      <c r="B5" s="19" t="s">
        <v>32</v>
      </c>
      <c r="C5" s="20" t="s">
        <v>30</v>
      </c>
      <c r="D5" s="21">
        <v>53230</v>
      </c>
      <c r="E5" s="21">
        <v>16003</v>
      </c>
      <c r="F5" s="21">
        <v>12380</v>
      </c>
      <c r="G5" s="21">
        <v>8916</v>
      </c>
      <c r="H5" s="21">
        <v>3616</v>
      </c>
      <c r="I5" s="21">
        <v>966</v>
      </c>
      <c r="J5" s="21">
        <v>945</v>
      </c>
      <c r="K5" s="22">
        <v>1743</v>
      </c>
      <c r="L5" s="21">
        <v>2720</v>
      </c>
      <c r="M5" s="22" t="s">
        <v>134</v>
      </c>
    </row>
    <row r="6" spans="1:13" x14ac:dyDescent="0.35">
      <c r="A6" s="18">
        <v>6</v>
      </c>
      <c r="B6" s="19" t="s">
        <v>33</v>
      </c>
      <c r="C6" s="20" t="s">
        <v>28</v>
      </c>
      <c r="D6" s="21">
        <v>6322</v>
      </c>
      <c r="E6" s="21">
        <v>1785</v>
      </c>
      <c r="F6" s="21">
        <v>1374</v>
      </c>
      <c r="G6" s="21">
        <v>1029</v>
      </c>
      <c r="H6" s="21">
        <v>395</v>
      </c>
      <c r="I6" s="21">
        <v>115</v>
      </c>
      <c r="J6" s="21">
        <v>72</v>
      </c>
      <c r="K6" s="22">
        <v>52</v>
      </c>
      <c r="L6" s="21">
        <v>345</v>
      </c>
      <c r="M6" s="22">
        <v>1374</v>
      </c>
    </row>
    <row r="7" spans="1:13" x14ac:dyDescent="0.35">
      <c r="A7" s="18">
        <v>3</v>
      </c>
      <c r="B7" s="19" t="s">
        <v>34</v>
      </c>
      <c r="C7" s="20" t="s">
        <v>28</v>
      </c>
      <c r="D7" s="21">
        <v>32866</v>
      </c>
      <c r="E7" s="21">
        <v>12316</v>
      </c>
      <c r="F7" s="21">
        <v>9869</v>
      </c>
      <c r="G7" s="21">
        <v>7614</v>
      </c>
      <c r="H7" s="21">
        <v>3389</v>
      </c>
      <c r="I7" s="21">
        <v>918</v>
      </c>
      <c r="J7" s="21">
        <v>797</v>
      </c>
      <c r="K7" s="22">
        <v>613</v>
      </c>
      <c r="L7" s="21">
        <v>2650</v>
      </c>
      <c r="M7" s="22">
        <v>9869</v>
      </c>
    </row>
    <row r="8" spans="1:13" x14ac:dyDescent="0.35">
      <c r="A8" s="18">
        <v>6</v>
      </c>
      <c r="B8" s="19" t="s">
        <v>35</v>
      </c>
      <c r="C8" s="20" t="s">
        <v>30</v>
      </c>
      <c r="D8" s="21">
        <v>4330</v>
      </c>
      <c r="E8" s="21">
        <v>1803</v>
      </c>
      <c r="F8" s="21">
        <v>1550</v>
      </c>
      <c r="G8" s="21">
        <v>1101</v>
      </c>
      <c r="H8" s="21">
        <v>487</v>
      </c>
      <c r="I8" s="21">
        <v>128</v>
      </c>
      <c r="J8" s="21">
        <v>47</v>
      </c>
      <c r="K8" s="22">
        <v>26</v>
      </c>
      <c r="L8" s="21">
        <v>220</v>
      </c>
      <c r="M8" s="22" t="s">
        <v>134</v>
      </c>
    </row>
    <row r="9" spans="1:13" x14ac:dyDescent="0.35">
      <c r="A9" s="18">
        <v>1</v>
      </c>
      <c r="B9" s="19" t="s">
        <v>36</v>
      </c>
      <c r="C9" s="20" t="s">
        <v>28</v>
      </c>
      <c r="D9" s="21">
        <v>15576</v>
      </c>
      <c r="E9" s="21">
        <v>5995</v>
      </c>
      <c r="F9" s="21">
        <v>4946</v>
      </c>
      <c r="G9" s="21">
        <v>3768</v>
      </c>
      <c r="H9" s="21">
        <v>1610</v>
      </c>
      <c r="I9" s="21">
        <v>352</v>
      </c>
      <c r="J9" s="21">
        <v>375</v>
      </c>
      <c r="K9" s="22">
        <v>204</v>
      </c>
      <c r="L9" s="21">
        <v>1365</v>
      </c>
      <c r="M9" s="22">
        <v>4946</v>
      </c>
    </row>
    <row r="10" spans="1:13" x14ac:dyDescent="0.35">
      <c r="A10" s="18">
        <v>7</v>
      </c>
      <c r="B10" s="19" t="s">
        <v>37</v>
      </c>
      <c r="C10" s="20" t="s">
        <v>28</v>
      </c>
      <c r="D10" s="21">
        <v>12784</v>
      </c>
      <c r="E10" s="21">
        <v>3948</v>
      </c>
      <c r="F10" s="21">
        <v>3040</v>
      </c>
      <c r="G10" s="21">
        <v>2307</v>
      </c>
      <c r="H10" s="21">
        <v>893</v>
      </c>
      <c r="I10" s="21">
        <v>335</v>
      </c>
      <c r="J10" s="21">
        <v>358</v>
      </c>
      <c r="K10" s="22">
        <v>354</v>
      </c>
      <c r="L10" s="21">
        <v>935</v>
      </c>
      <c r="M10" s="22">
        <v>3040</v>
      </c>
    </row>
    <row r="11" spans="1:13" x14ac:dyDescent="0.35">
      <c r="A11" s="18">
        <v>5</v>
      </c>
      <c r="B11" s="19" t="s">
        <v>38</v>
      </c>
      <c r="C11" s="20" t="s">
        <v>30</v>
      </c>
      <c r="D11" s="21">
        <v>208741</v>
      </c>
      <c r="E11" s="21">
        <v>48864</v>
      </c>
      <c r="F11" s="21">
        <v>38894</v>
      </c>
      <c r="G11" s="21">
        <v>28984</v>
      </c>
      <c r="H11" s="21">
        <v>11543</v>
      </c>
      <c r="I11" s="21">
        <v>3055</v>
      </c>
      <c r="J11" s="21">
        <v>3500</v>
      </c>
      <c r="K11" s="22">
        <v>7485</v>
      </c>
      <c r="L11" s="21">
        <v>9840</v>
      </c>
      <c r="M11" s="22" t="s">
        <v>134</v>
      </c>
    </row>
    <row r="12" spans="1:13" x14ac:dyDescent="0.35">
      <c r="A12" s="18">
        <v>7</v>
      </c>
      <c r="B12" s="19" t="s">
        <v>39</v>
      </c>
      <c r="C12" s="20" t="s">
        <v>28</v>
      </c>
      <c r="D12" s="21">
        <v>33538</v>
      </c>
      <c r="E12" s="21">
        <v>11648</v>
      </c>
      <c r="F12" s="21">
        <v>9273</v>
      </c>
      <c r="G12" s="21">
        <v>6797</v>
      </c>
      <c r="H12" s="21">
        <v>2906</v>
      </c>
      <c r="I12" s="21">
        <v>665</v>
      </c>
      <c r="J12" s="21">
        <v>973</v>
      </c>
      <c r="K12" s="22">
        <v>303</v>
      </c>
      <c r="L12" s="21">
        <v>2960</v>
      </c>
      <c r="M12" s="22">
        <v>9273</v>
      </c>
    </row>
    <row r="13" spans="1:13" x14ac:dyDescent="0.35">
      <c r="A13" s="18">
        <v>5</v>
      </c>
      <c r="B13" s="19" t="s">
        <v>40</v>
      </c>
      <c r="C13" s="20" t="s">
        <v>28</v>
      </c>
      <c r="D13" s="21">
        <v>15266</v>
      </c>
      <c r="E13" s="21">
        <v>5349</v>
      </c>
      <c r="F13" s="21">
        <v>4114</v>
      </c>
      <c r="G13" s="21">
        <v>3095</v>
      </c>
      <c r="H13" s="21">
        <v>1307</v>
      </c>
      <c r="I13" s="21">
        <v>344</v>
      </c>
      <c r="J13" s="21">
        <v>313</v>
      </c>
      <c r="K13" s="22">
        <v>113</v>
      </c>
      <c r="L13" s="21">
        <v>1030</v>
      </c>
      <c r="M13" s="22">
        <v>4114</v>
      </c>
    </row>
    <row r="14" spans="1:13" x14ac:dyDescent="0.35">
      <c r="A14" s="18">
        <v>9</v>
      </c>
      <c r="B14" s="19" t="s">
        <v>41</v>
      </c>
      <c r="C14" s="20" t="s">
        <v>28</v>
      </c>
      <c r="D14" s="21">
        <v>13052</v>
      </c>
      <c r="E14" s="21">
        <v>4492</v>
      </c>
      <c r="F14" s="21">
        <v>3629</v>
      </c>
      <c r="G14" s="21">
        <v>2727</v>
      </c>
      <c r="H14" s="21">
        <v>1136</v>
      </c>
      <c r="I14" s="21">
        <v>497</v>
      </c>
      <c r="J14" s="21">
        <v>623</v>
      </c>
      <c r="K14" s="22">
        <v>108</v>
      </c>
      <c r="L14" s="21">
        <v>1065</v>
      </c>
      <c r="M14" s="22">
        <v>3629</v>
      </c>
    </row>
    <row r="15" spans="1:13" x14ac:dyDescent="0.35">
      <c r="A15" s="18">
        <v>8</v>
      </c>
      <c r="B15" s="19" t="s">
        <v>42</v>
      </c>
      <c r="C15" s="20" t="s">
        <v>30</v>
      </c>
      <c r="D15" s="21">
        <v>36954</v>
      </c>
      <c r="E15" s="21">
        <v>12452</v>
      </c>
      <c r="F15" s="21">
        <v>9708</v>
      </c>
      <c r="G15" s="21">
        <v>6955</v>
      </c>
      <c r="H15" s="21">
        <v>2822</v>
      </c>
      <c r="I15" s="21">
        <v>843</v>
      </c>
      <c r="J15" s="21">
        <v>713</v>
      </c>
      <c r="K15" s="22">
        <v>371</v>
      </c>
      <c r="L15" s="21">
        <v>2385</v>
      </c>
      <c r="M15" s="22" t="s">
        <v>134</v>
      </c>
    </row>
    <row r="16" spans="1:13" x14ac:dyDescent="0.35">
      <c r="A16" s="18">
        <v>5</v>
      </c>
      <c r="B16" s="19" t="s">
        <v>43</v>
      </c>
      <c r="C16" s="20" t="s">
        <v>28</v>
      </c>
      <c r="D16" s="21">
        <v>46777</v>
      </c>
      <c r="E16" s="21">
        <v>14314</v>
      </c>
      <c r="F16" s="21">
        <v>11735</v>
      </c>
      <c r="G16" s="21">
        <v>8592</v>
      </c>
      <c r="H16" s="21">
        <v>3632</v>
      </c>
      <c r="I16" s="21">
        <v>1374</v>
      </c>
      <c r="J16" s="21">
        <v>1183</v>
      </c>
      <c r="K16" s="22">
        <v>556</v>
      </c>
      <c r="L16" s="21">
        <v>3150</v>
      </c>
      <c r="M16" s="22">
        <v>11735</v>
      </c>
    </row>
    <row r="17" spans="1:13" x14ac:dyDescent="0.35">
      <c r="A17" s="23"/>
      <c r="B17" s="24" t="s">
        <v>44</v>
      </c>
      <c r="C17" s="25" t="s">
        <v>30</v>
      </c>
      <c r="D17" s="26">
        <v>5182090</v>
      </c>
      <c r="E17" s="26">
        <v>1455442</v>
      </c>
      <c r="F17" s="26">
        <v>1142795</v>
      </c>
      <c r="G17" s="26">
        <v>827156</v>
      </c>
      <c r="H17" s="26">
        <v>339966</v>
      </c>
      <c r="I17" s="26">
        <v>102836</v>
      </c>
      <c r="J17" s="26">
        <v>150866</v>
      </c>
      <c r="K17" s="27">
        <v>565741</v>
      </c>
      <c r="L17" s="26">
        <v>304705</v>
      </c>
      <c r="M17" s="28" t="s">
        <v>134</v>
      </c>
    </row>
    <row r="18" spans="1:13" x14ac:dyDescent="0.35">
      <c r="A18" s="18">
        <v>10</v>
      </c>
      <c r="B18" s="19" t="s">
        <v>45</v>
      </c>
      <c r="C18" s="20" t="s">
        <v>28</v>
      </c>
      <c r="D18" s="21">
        <v>18511</v>
      </c>
      <c r="E18" s="21">
        <v>6252</v>
      </c>
      <c r="F18" s="21">
        <v>4958</v>
      </c>
      <c r="G18" s="21">
        <v>3659</v>
      </c>
      <c r="H18" s="21">
        <v>1496</v>
      </c>
      <c r="I18" s="21">
        <v>382</v>
      </c>
      <c r="J18" s="21">
        <v>464</v>
      </c>
      <c r="K18" s="22">
        <v>180</v>
      </c>
      <c r="L18" s="21">
        <v>1415</v>
      </c>
      <c r="M18" s="22">
        <v>4958</v>
      </c>
    </row>
    <row r="19" spans="1:13" x14ac:dyDescent="0.35">
      <c r="A19" s="18">
        <v>5</v>
      </c>
      <c r="B19" s="19" t="s">
        <v>46</v>
      </c>
      <c r="C19" s="20" t="s">
        <v>28</v>
      </c>
      <c r="D19" s="21">
        <v>10334</v>
      </c>
      <c r="E19" s="21">
        <v>3662</v>
      </c>
      <c r="F19" s="21">
        <v>2977</v>
      </c>
      <c r="G19" s="21">
        <v>2173</v>
      </c>
      <c r="H19" s="21">
        <v>878</v>
      </c>
      <c r="I19" s="21">
        <v>287</v>
      </c>
      <c r="J19" s="21">
        <v>235</v>
      </c>
      <c r="K19" s="22">
        <v>94</v>
      </c>
      <c r="L19" s="21">
        <v>715</v>
      </c>
      <c r="M19" s="22">
        <v>2977</v>
      </c>
    </row>
    <row r="20" spans="1:13" x14ac:dyDescent="0.35">
      <c r="A20" s="18">
        <v>5</v>
      </c>
      <c r="B20" s="19" t="s">
        <v>47</v>
      </c>
      <c r="C20" s="20" t="s">
        <v>28</v>
      </c>
      <c r="D20" s="21">
        <v>15373</v>
      </c>
      <c r="E20" s="21">
        <v>5474</v>
      </c>
      <c r="F20" s="21">
        <v>4171</v>
      </c>
      <c r="G20" s="21">
        <v>3182</v>
      </c>
      <c r="H20" s="21">
        <v>1353</v>
      </c>
      <c r="I20" s="21">
        <v>381</v>
      </c>
      <c r="J20" s="21">
        <v>209</v>
      </c>
      <c r="K20" s="22">
        <v>156</v>
      </c>
      <c r="L20" s="21">
        <v>1220</v>
      </c>
      <c r="M20" s="22">
        <v>4171</v>
      </c>
    </row>
    <row r="21" spans="1:13" x14ac:dyDescent="0.35">
      <c r="A21" s="18">
        <v>1</v>
      </c>
      <c r="B21" s="19" t="s">
        <v>48</v>
      </c>
      <c r="C21" s="20" t="s">
        <v>30</v>
      </c>
      <c r="D21" s="21">
        <v>100703</v>
      </c>
      <c r="E21" s="21">
        <v>24902</v>
      </c>
      <c r="F21" s="21">
        <v>18996</v>
      </c>
      <c r="G21" s="21">
        <v>14020</v>
      </c>
      <c r="H21" s="21">
        <v>5652</v>
      </c>
      <c r="I21" s="21">
        <v>1606</v>
      </c>
      <c r="J21" s="21">
        <v>1476</v>
      </c>
      <c r="K21" s="22">
        <v>2212</v>
      </c>
      <c r="L21" s="21">
        <v>4215</v>
      </c>
      <c r="M21" s="22" t="s">
        <v>134</v>
      </c>
    </row>
    <row r="22" spans="1:13" x14ac:dyDescent="0.35">
      <c r="A22" s="18">
        <v>5</v>
      </c>
      <c r="B22" s="19" t="s">
        <v>49</v>
      </c>
      <c r="C22" s="20" t="s">
        <v>28</v>
      </c>
      <c r="D22" s="21">
        <v>19751</v>
      </c>
      <c r="E22" s="21">
        <v>6177</v>
      </c>
      <c r="F22" s="21">
        <v>4879</v>
      </c>
      <c r="G22" s="21">
        <v>3679</v>
      </c>
      <c r="H22" s="21">
        <v>1538</v>
      </c>
      <c r="I22" s="21">
        <v>481</v>
      </c>
      <c r="J22" s="21">
        <v>385</v>
      </c>
      <c r="K22" s="22">
        <v>286</v>
      </c>
      <c r="L22" s="21">
        <v>1265</v>
      </c>
      <c r="M22" s="22">
        <v>4879</v>
      </c>
    </row>
    <row r="23" spans="1:13" x14ac:dyDescent="0.35">
      <c r="A23" s="18">
        <v>2</v>
      </c>
      <c r="B23" s="19" t="s">
        <v>50</v>
      </c>
      <c r="C23" s="20" t="s">
        <v>30</v>
      </c>
      <c r="D23" s="21">
        <v>930024</v>
      </c>
      <c r="E23" s="21">
        <v>286112</v>
      </c>
      <c r="F23" s="21">
        <v>222649</v>
      </c>
      <c r="G23" s="21">
        <v>161240</v>
      </c>
      <c r="H23" s="21">
        <v>65155</v>
      </c>
      <c r="I23" s="21">
        <v>18271</v>
      </c>
      <c r="J23" s="21">
        <v>15451</v>
      </c>
      <c r="K23" s="22">
        <v>53845</v>
      </c>
      <c r="L23" s="21">
        <v>44710</v>
      </c>
      <c r="M23" s="22" t="s">
        <v>134</v>
      </c>
    </row>
    <row r="24" spans="1:13" x14ac:dyDescent="0.35">
      <c r="A24" s="18">
        <v>5</v>
      </c>
      <c r="B24" s="19" t="s">
        <v>51</v>
      </c>
      <c r="C24" s="20" t="s">
        <v>28</v>
      </c>
      <c r="D24" s="21">
        <v>16535</v>
      </c>
      <c r="E24" s="21">
        <v>6478</v>
      </c>
      <c r="F24" s="21">
        <v>5418</v>
      </c>
      <c r="G24" s="21">
        <v>4080</v>
      </c>
      <c r="H24" s="21">
        <v>1827</v>
      </c>
      <c r="I24" s="21">
        <v>524</v>
      </c>
      <c r="J24" s="21">
        <v>619</v>
      </c>
      <c r="K24" s="22">
        <v>131</v>
      </c>
      <c r="L24" s="21">
        <v>1355</v>
      </c>
      <c r="M24" s="22">
        <v>5418</v>
      </c>
    </row>
    <row r="25" spans="1:13" x14ac:dyDescent="0.35">
      <c r="A25" s="18">
        <v>10</v>
      </c>
      <c r="B25" s="19" t="s">
        <v>52</v>
      </c>
      <c r="C25" s="20" t="s">
        <v>28</v>
      </c>
      <c r="D25" s="21">
        <v>6075</v>
      </c>
      <c r="E25" s="21">
        <v>2237</v>
      </c>
      <c r="F25" s="21">
        <v>1867</v>
      </c>
      <c r="G25" s="21">
        <v>1370</v>
      </c>
      <c r="H25" s="21">
        <v>583</v>
      </c>
      <c r="I25" s="21">
        <v>214</v>
      </c>
      <c r="J25" s="21">
        <v>225</v>
      </c>
      <c r="K25" s="22">
        <v>54</v>
      </c>
      <c r="L25" s="21">
        <v>440</v>
      </c>
      <c r="M25" s="22">
        <v>1867</v>
      </c>
    </row>
    <row r="26" spans="1:13" x14ac:dyDescent="0.35">
      <c r="A26" s="18">
        <v>9</v>
      </c>
      <c r="B26" s="19" t="s">
        <v>53</v>
      </c>
      <c r="C26" s="20" t="s">
        <v>28</v>
      </c>
      <c r="D26" s="21">
        <v>34522</v>
      </c>
      <c r="E26" s="21">
        <v>11303</v>
      </c>
      <c r="F26" s="21">
        <v>9157</v>
      </c>
      <c r="G26" s="21">
        <v>6501</v>
      </c>
      <c r="H26" s="21">
        <v>2663</v>
      </c>
      <c r="I26" s="21">
        <v>898</v>
      </c>
      <c r="J26" s="21">
        <v>893</v>
      </c>
      <c r="K26" s="22">
        <v>196</v>
      </c>
      <c r="L26" s="21">
        <v>2120</v>
      </c>
      <c r="M26" s="22">
        <v>9157</v>
      </c>
    </row>
    <row r="27" spans="1:13" x14ac:dyDescent="0.35">
      <c r="A27" s="18">
        <v>9</v>
      </c>
      <c r="B27" s="19" t="s">
        <v>54</v>
      </c>
      <c r="C27" s="20" t="s">
        <v>28</v>
      </c>
      <c r="D27" s="21">
        <v>21315</v>
      </c>
      <c r="E27" s="21">
        <v>7024</v>
      </c>
      <c r="F27" s="21">
        <v>5628</v>
      </c>
      <c r="G27" s="21">
        <v>4164</v>
      </c>
      <c r="H27" s="21">
        <v>1840</v>
      </c>
      <c r="I27" s="21">
        <v>664</v>
      </c>
      <c r="J27" s="21">
        <v>682</v>
      </c>
      <c r="K27" s="22">
        <v>151</v>
      </c>
      <c r="L27" s="21">
        <v>1445</v>
      </c>
      <c r="M27" s="22">
        <v>5628</v>
      </c>
    </row>
    <row r="28" spans="1:13" x14ac:dyDescent="0.35">
      <c r="A28" s="18">
        <v>5</v>
      </c>
      <c r="B28" s="19" t="s">
        <v>55</v>
      </c>
      <c r="C28" s="20" t="s">
        <v>30</v>
      </c>
      <c r="D28" s="21">
        <v>13406</v>
      </c>
      <c r="E28" s="21">
        <v>4483</v>
      </c>
      <c r="F28" s="21">
        <v>3644</v>
      </c>
      <c r="G28" s="21">
        <v>2628</v>
      </c>
      <c r="H28" s="21">
        <v>1139</v>
      </c>
      <c r="I28" s="21">
        <v>327</v>
      </c>
      <c r="J28" s="21">
        <v>330</v>
      </c>
      <c r="K28" s="22">
        <v>126</v>
      </c>
      <c r="L28" s="21">
        <v>1105</v>
      </c>
      <c r="M28" s="22" t="s">
        <v>134</v>
      </c>
    </row>
    <row r="29" spans="1:13" x14ac:dyDescent="0.35">
      <c r="A29" s="18">
        <v>11</v>
      </c>
      <c r="B29" s="19" t="s">
        <v>56</v>
      </c>
      <c r="C29" s="20" t="s">
        <v>28</v>
      </c>
      <c r="D29" s="21">
        <v>37323</v>
      </c>
      <c r="E29" s="21">
        <v>12975</v>
      </c>
      <c r="F29" s="21">
        <v>10341</v>
      </c>
      <c r="G29" s="21">
        <v>7835</v>
      </c>
      <c r="H29" s="21">
        <v>3293</v>
      </c>
      <c r="I29" s="21">
        <v>859</v>
      </c>
      <c r="J29" s="21">
        <v>1408</v>
      </c>
      <c r="K29" s="22">
        <v>337</v>
      </c>
      <c r="L29" s="21">
        <v>3365</v>
      </c>
      <c r="M29" s="22">
        <v>10341</v>
      </c>
    </row>
    <row r="30" spans="1:13" x14ac:dyDescent="0.35">
      <c r="A30" s="18">
        <v>4</v>
      </c>
      <c r="B30" s="19" t="s">
        <v>57</v>
      </c>
      <c r="C30" s="20" t="s">
        <v>28</v>
      </c>
      <c r="D30" s="21">
        <v>33020</v>
      </c>
      <c r="E30" s="21">
        <v>11742</v>
      </c>
      <c r="F30" s="21">
        <v>9414</v>
      </c>
      <c r="G30" s="21">
        <v>7089</v>
      </c>
      <c r="H30" s="21">
        <v>2890</v>
      </c>
      <c r="I30" s="21">
        <v>690</v>
      </c>
      <c r="J30" s="21">
        <v>778</v>
      </c>
      <c r="K30" s="22">
        <v>259</v>
      </c>
      <c r="L30" s="21">
        <v>2585</v>
      </c>
      <c r="M30" s="22">
        <v>9414</v>
      </c>
    </row>
    <row r="31" spans="1:13" x14ac:dyDescent="0.35">
      <c r="A31" s="18">
        <v>11</v>
      </c>
      <c r="B31" s="19" t="s">
        <v>58</v>
      </c>
      <c r="C31" s="20" t="s">
        <v>28</v>
      </c>
      <c r="D31" s="21">
        <v>4819</v>
      </c>
      <c r="E31" s="21">
        <v>1933</v>
      </c>
      <c r="F31" s="21">
        <v>1613</v>
      </c>
      <c r="G31" s="21">
        <v>1217</v>
      </c>
      <c r="H31" s="21">
        <v>576</v>
      </c>
      <c r="I31" s="21">
        <v>186</v>
      </c>
      <c r="J31" s="21">
        <v>167</v>
      </c>
      <c r="K31" s="22">
        <v>55</v>
      </c>
      <c r="L31" s="21">
        <v>500</v>
      </c>
      <c r="M31" s="22">
        <v>1613</v>
      </c>
    </row>
    <row r="32" spans="1:13" x14ac:dyDescent="0.35">
      <c r="A32" s="18">
        <v>7</v>
      </c>
      <c r="B32" s="19" t="s">
        <v>59</v>
      </c>
      <c r="C32" s="20" t="s">
        <v>28</v>
      </c>
      <c r="D32" s="21">
        <v>11683</v>
      </c>
      <c r="E32" s="21">
        <v>4224</v>
      </c>
      <c r="F32" s="21">
        <v>3368</v>
      </c>
      <c r="G32" s="21">
        <v>2434</v>
      </c>
      <c r="H32" s="21">
        <v>1004</v>
      </c>
      <c r="I32" s="21">
        <v>244</v>
      </c>
      <c r="J32" s="21">
        <v>331</v>
      </c>
      <c r="K32" s="22">
        <v>76</v>
      </c>
      <c r="L32" s="21">
        <v>890</v>
      </c>
      <c r="M32" s="22">
        <v>3368</v>
      </c>
    </row>
    <row r="33" spans="1:13" x14ac:dyDescent="0.35">
      <c r="A33" s="18">
        <v>2</v>
      </c>
      <c r="B33" s="19" t="s">
        <v>60</v>
      </c>
      <c r="C33" s="20" t="s">
        <v>30</v>
      </c>
      <c r="D33" s="21">
        <v>53219</v>
      </c>
      <c r="E33" s="21">
        <v>14832</v>
      </c>
      <c r="F33" s="21">
        <v>11237</v>
      </c>
      <c r="G33" s="21">
        <v>8031</v>
      </c>
      <c r="H33" s="21">
        <v>3100</v>
      </c>
      <c r="I33" s="21">
        <v>961</v>
      </c>
      <c r="J33" s="21">
        <v>506</v>
      </c>
      <c r="K33" s="22">
        <v>857</v>
      </c>
      <c r="L33" s="21">
        <v>2655</v>
      </c>
      <c r="M33" s="22" t="s">
        <v>134</v>
      </c>
    </row>
    <row r="34" spans="1:13" x14ac:dyDescent="0.35">
      <c r="A34" s="18">
        <v>10</v>
      </c>
      <c r="B34" s="19" t="s">
        <v>61</v>
      </c>
      <c r="C34" s="20" t="s">
        <v>28</v>
      </c>
      <c r="D34" s="21">
        <v>7916</v>
      </c>
      <c r="E34" s="21">
        <v>2897</v>
      </c>
      <c r="F34" s="21">
        <v>2386</v>
      </c>
      <c r="G34" s="21">
        <v>1816</v>
      </c>
      <c r="H34" s="21">
        <v>830</v>
      </c>
      <c r="I34" s="21">
        <v>285</v>
      </c>
      <c r="J34" s="21">
        <v>215</v>
      </c>
      <c r="K34" s="22">
        <v>84</v>
      </c>
      <c r="L34" s="21">
        <v>600</v>
      </c>
      <c r="M34" s="22">
        <v>2386</v>
      </c>
    </row>
    <row r="35" spans="1:13" x14ac:dyDescent="0.35">
      <c r="A35" s="18">
        <v>6</v>
      </c>
      <c r="B35" s="19" t="s">
        <v>62</v>
      </c>
      <c r="C35" s="20" t="s">
        <v>28</v>
      </c>
      <c r="D35" s="21">
        <v>17281</v>
      </c>
      <c r="E35" s="21">
        <v>6928</v>
      </c>
      <c r="F35" s="21">
        <v>5770</v>
      </c>
      <c r="G35" s="21">
        <v>4256</v>
      </c>
      <c r="H35" s="21">
        <v>1841</v>
      </c>
      <c r="I35" s="21">
        <v>512</v>
      </c>
      <c r="J35" s="21">
        <v>580</v>
      </c>
      <c r="K35" s="22">
        <v>147</v>
      </c>
      <c r="L35" s="21">
        <v>1530</v>
      </c>
      <c r="M35" s="22">
        <v>5770</v>
      </c>
    </row>
    <row r="36" spans="1:13" x14ac:dyDescent="0.35">
      <c r="A36" s="18">
        <v>11</v>
      </c>
      <c r="B36" s="19" t="s">
        <v>63</v>
      </c>
      <c r="C36" s="20" t="s">
        <v>28</v>
      </c>
      <c r="D36" s="21">
        <v>3605</v>
      </c>
      <c r="E36" s="21">
        <v>1686</v>
      </c>
      <c r="F36" s="21">
        <v>1354</v>
      </c>
      <c r="G36" s="21">
        <v>1076</v>
      </c>
      <c r="H36" s="21">
        <v>453</v>
      </c>
      <c r="I36" s="21">
        <v>149</v>
      </c>
      <c r="J36" s="21">
        <v>111</v>
      </c>
      <c r="K36" s="22">
        <v>52</v>
      </c>
      <c r="L36" s="21">
        <v>370</v>
      </c>
      <c r="M36" s="22">
        <v>1354</v>
      </c>
    </row>
    <row r="37" spans="1:13" x14ac:dyDescent="0.35">
      <c r="A37" s="18">
        <v>3</v>
      </c>
      <c r="B37" s="19" t="s">
        <v>64</v>
      </c>
      <c r="C37" s="20" t="s">
        <v>28</v>
      </c>
      <c r="D37" s="21">
        <v>6193</v>
      </c>
      <c r="E37" s="21">
        <v>2739</v>
      </c>
      <c r="F37" s="21">
        <v>2323</v>
      </c>
      <c r="G37" s="21">
        <v>1710</v>
      </c>
      <c r="H37" s="21">
        <v>769</v>
      </c>
      <c r="I37" s="21">
        <v>346</v>
      </c>
      <c r="J37" s="21">
        <v>178</v>
      </c>
      <c r="K37" s="22">
        <v>61</v>
      </c>
      <c r="L37" s="21">
        <v>460</v>
      </c>
      <c r="M37" s="22">
        <v>2323</v>
      </c>
    </row>
    <row r="38" spans="1:13" x14ac:dyDescent="0.35">
      <c r="A38" s="18">
        <v>3</v>
      </c>
      <c r="B38" s="19" t="s">
        <v>65</v>
      </c>
      <c r="C38" s="20" t="s">
        <v>30</v>
      </c>
      <c r="D38" s="21">
        <v>48643</v>
      </c>
      <c r="E38" s="21">
        <v>17382</v>
      </c>
      <c r="F38" s="21">
        <v>14025</v>
      </c>
      <c r="G38" s="21">
        <v>10591</v>
      </c>
      <c r="H38" s="21">
        <v>4480</v>
      </c>
      <c r="I38" s="21">
        <v>1339</v>
      </c>
      <c r="J38" s="21">
        <v>1171</v>
      </c>
      <c r="K38" s="22">
        <v>665</v>
      </c>
      <c r="L38" s="21">
        <v>3610</v>
      </c>
      <c r="M38" s="22" t="s">
        <v>134</v>
      </c>
    </row>
    <row r="39" spans="1:13" x14ac:dyDescent="0.35">
      <c r="A39" s="18">
        <v>5</v>
      </c>
      <c r="B39" s="19" t="s">
        <v>66</v>
      </c>
      <c r="C39" s="20" t="s">
        <v>28</v>
      </c>
      <c r="D39" s="21">
        <v>26449</v>
      </c>
      <c r="E39" s="21">
        <v>9893</v>
      </c>
      <c r="F39" s="21">
        <v>8260</v>
      </c>
      <c r="G39" s="21">
        <v>5977</v>
      </c>
      <c r="H39" s="21">
        <v>2554</v>
      </c>
      <c r="I39" s="21">
        <v>685</v>
      </c>
      <c r="J39" s="21">
        <v>949</v>
      </c>
      <c r="K39" s="22">
        <v>415</v>
      </c>
      <c r="L39" s="21">
        <v>2030</v>
      </c>
      <c r="M39" s="22">
        <v>8260</v>
      </c>
    </row>
    <row r="40" spans="1:13" x14ac:dyDescent="0.35">
      <c r="A40" s="18">
        <v>11</v>
      </c>
      <c r="B40" s="19" t="s">
        <v>67</v>
      </c>
      <c r="C40" s="20" t="s">
        <v>28</v>
      </c>
      <c r="D40" s="21">
        <v>53064</v>
      </c>
      <c r="E40" s="21">
        <v>14401</v>
      </c>
      <c r="F40" s="21">
        <v>11789</v>
      </c>
      <c r="G40" s="21">
        <v>8778</v>
      </c>
      <c r="H40" s="21">
        <v>3529</v>
      </c>
      <c r="I40" s="21">
        <v>1170</v>
      </c>
      <c r="J40" s="21">
        <v>1316</v>
      </c>
      <c r="K40" s="22">
        <v>1773</v>
      </c>
      <c r="L40" s="21">
        <v>3065</v>
      </c>
      <c r="M40" s="22">
        <v>11789</v>
      </c>
    </row>
    <row r="41" spans="1:13" x14ac:dyDescent="0.35">
      <c r="A41" s="18">
        <v>10</v>
      </c>
      <c r="B41" s="19" t="s">
        <v>68</v>
      </c>
      <c r="C41" s="20" t="s">
        <v>28</v>
      </c>
      <c r="D41" s="21">
        <v>9180</v>
      </c>
      <c r="E41" s="21">
        <v>3327</v>
      </c>
      <c r="F41" s="21">
        <v>2624</v>
      </c>
      <c r="G41" s="21">
        <v>1926</v>
      </c>
      <c r="H41" s="21">
        <v>806</v>
      </c>
      <c r="I41" s="21">
        <v>321</v>
      </c>
      <c r="J41" s="21">
        <v>288</v>
      </c>
      <c r="K41" s="22">
        <v>49</v>
      </c>
      <c r="L41" s="21">
        <v>530</v>
      </c>
      <c r="M41" s="22">
        <v>2624</v>
      </c>
    </row>
    <row r="42" spans="1:13" x14ac:dyDescent="0.35">
      <c r="A42" s="18">
        <v>9</v>
      </c>
      <c r="B42" s="19" t="s">
        <v>69</v>
      </c>
      <c r="C42" s="20" t="s">
        <v>28</v>
      </c>
      <c r="D42" s="21">
        <v>36550</v>
      </c>
      <c r="E42" s="21">
        <v>12219</v>
      </c>
      <c r="F42" s="21">
        <v>9679</v>
      </c>
      <c r="G42" s="21">
        <v>7298</v>
      </c>
      <c r="H42" s="21">
        <v>3000</v>
      </c>
      <c r="I42" s="21">
        <v>739</v>
      </c>
      <c r="J42" s="21">
        <v>800</v>
      </c>
      <c r="K42" s="22">
        <v>696</v>
      </c>
      <c r="L42" s="21">
        <v>2350</v>
      </c>
      <c r="M42" s="22">
        <v>9679</v>
      </c>
    </row>
    <row r="43" spans="1:13" x14ac:dyDescent="0.35">
      <c r="A43" s="18">
        <v>7</v>
      </c>
      <c r="B43" s="19" t="s">
        <v>70</v>
      </c>
      <c r="C43" s="20" t="s">
        <v>30</v>
      </c>
      <c r="D43" s="21">
        <v>21274</v>
      </c>
      <c r="E43" s="21">
        <v>7622</v>
      </c>
      <c r="F43" s="21">
        <v>6016</v>
      </c>
      <c r="G43" s="21">
        <v>4391</v>
      </c>
      <c r="H43" s="21">
        <v>1816</v>
      </c>
      <c r="I43" s="21">
        <v>360</v>
      </c>
      <c r="J43" s="21">
        <v>644</v>
      </c>
      <c r="K43" s="22">
        <v>232</v>
      </c>
      <c r="L43" s="21">
        <v>1525</v>
      </c>
      <c r="M43" s="22" t="s">
        <v>134</v>
      </c>
    </row>
    <row r="44" spans="1:13" x14ac:dyDescent="0.35">
      <c r="A44" s="18">
        <v>1</v>
      </c>
      <c r="B44" s="19" t="s">
        <v>71</v>
      </c>
      <c r="C44" s="20" t="s">
        <v>28</v>
      </c>
      <c r="D44" s="21">
        <v>21851</v>
      </c>
      <c r="E44" s="21">
        <v>9946</v>
      </c>
      <c r="F44" s="21">
        <v>8304</v>
      </c>
      <c r="G44" s="21">
        <v>6541</v>
      </c>
      <c r="H44" s="21">
        <v>2846</v>
      </c>
      <c r="I44" s="21">
        <v>728</v>
      </c>
      <c r="J44" s="21">
        <v>471</v>
      </c>
      <c r="K44" s="22">
        <v>263</v>
      </c>
      <c r="L44" s="21">
        <v>1960</v>
      </c>
      <c r="M44" s="22">
        <v>8304</v>
      </c>
    </row>
    <row r="45" spans="1:13" x14ac:dyDescent="0.35">
      <c r="A45" s="18">
        <v>11</v>
      </c>
      <c r="B45" s="19" t="s">
        <v>72</v>
      </c>
      <c r="C45" s="20" t="s">
        <v>28</v>
      </c>
      <c r="D45" s="21">
        <v>13376</v>
      </c>
      <c r="E45" s="21">
        <v>4478</v>
      </c>
      <c r="F45" s="21">
        <v>3441</v>
      </c>
      <c r="G45" s="21">
        <v>2630</v>
      </c>
      <c r="H45" s="21">
        <v>1151</v>
      </c>
      <c r="I45" s="21">
        <v>362</v>
      </c>
      <c r="J45" s="21">
        <v>359</v>
      </c>
      <c r="K45" s="22">
        <v>175</v>
      </c>
      <c r="L45" s="21">
        <v>795</v>
      </c>
      <c r="M45" s="22">
        <v>3441</v>
      </c>
    </row>
    <row r="46" spans="1:13" x14ac:dyDescent="0.35">
      <c r="A46" s="18">
        <v>2</v>
      </c>
      <c r="B46" s="19" t="s">
        <v>73</v>
      </c>
      <c r="C46" s="20" t="s">
        <v>30</v>
      </c>
      <c r="D46" s="21">
        <v>517255</v>
      </c>
      <c r="E46" s="21">
        <v>146876</v>
      </c>
      <c r="F46" s="21">
        <v>112583</v>
      </c>
      <c r="G46" s="21">
        <v>80391</v>
      </c>
      <c r="H46" s="21">
        <v>32138</v>
      </c>
      <c r="I46" s="21">
        <v>8325</v>
      </c>
      <c r="J46" s="21">
        <v>7775</v>
      </c>
      <c r="K46" s="22">
        <v>29913</v>
      </c>
      <c r="L46" s="21">
        <v>22100</v>
      </c>
      <c r="M46" s="22" t="s">
        <v>134</v>
      </c>
    </row>
    <row r="47" spans="1:13" x14ac:dyDescent="0.35">
      <c r="A47" s="18">
        <v>2</v>
      </c>
      <c r="B47" s="19" t="s">
        <v>74</v>
      </c>
      <c r="C47" s="20" t="s">
        <v>30</v>
      </c>
      <c r="D47" s="21">
        <v>106635</v>
      </c>
      <c r="E47" s="21">
        <v>32860</v>
      </c>
      <c r="F47" s="21">
        <v>26902</v>
      </c>
      <c r="G47" s="21">
        <v>19030</v>
      </c>
      <c r="H47" s="21">
        <v>7876</v>
      </c>
      <c r="I47" s="21">
        <v>1836</v>
      </c>
      <c r="J47" s="21">
        <v>2531</v>
      </c>
      <c r="K47" s="22">
        <v>4675</v>
      </c>
      <c r="L47" s="21">
        <v>6380</v>
      </c>
      <c r="M47" s="22" t="s">
        <v>134</v>
      </c>
    </row>
    <row r="48" spans="1:13" x14ac:dyDescent="0.35">
      <c r="A48" s="18">
        <v>2</v>
      </c>
      <c r="B48" s="19" t="s">
        <v>75</v>
      </c>
      <c r="C48" s="20" t="s">
        <v>30</v>
      </c>
      <c r="D48" s="21">
        <v>137675</v>
      </c>
      <c r="E48" s="21">
        <v>29800</v>
      </c>
      <c r="F48" s="21">
        <v>21679</v>
      </c>
      <c r="G48" s="21">
        <v>15466</v>
      </c>
      <c r="H48" s="21">
        <v>5699</v>
      </c>
      <c r="I48" s="21">
        <v>1277</v>
      </c>
      <c r="J48" s="21">
        <v>873</v>
      </c>
      <c r="K48" s="22">
        <v>5128</v>
      </c>
      <c r="L48" s="21">
        <v>3480</v>
      </c>
      <c r="M48" s="22" t="s">
        <v>134</v>
      </c>
    </row>
    <row r="49" spans="1:13" x14ac:dyDescent="0.35">
      <c r="A49" s="18">
        <v>3</v>
      </c>
      <c r="B49" s="19" t="s">
        <v>76</v>
      </c>
      <c r="C49" s="20" t="s">
        <v>28</v>
      </c>
      <c r="D49" s="21">
        <v>49046</v>
      </c>
      <c r="E49" s="21">
        <v>17440</v>
      </c>
      <c r="F49" s="21">
        <v>14369</v>
      </c>
      <c r="G49" s="21">
        <v>10907</v>
      </c>
      <c r="H49" s="21">
        <v>4748</v>
      </c>
      <c r="I49" s="21">
        <v>1239</v>
      </c>
      <c r="J49" s="21">
        <v>1586</v>
      </c>
      <c r="K49" s="22">
        <v>1160</v>
      </c>
      <c r="L49" s="21">
        <v>4655</v>
      </c>
      <c r="M49" s="22">
        <v>14369</v>
      </c>
    </row>
    <row r="50" spans="1:13" x14ac:dyDescent="0.35">
      <c r="A50" s="18">
        <v>2</v>
      </c>
      <c r="B50" s="19" t="s">
        <v>77</v>
      </c>
      <c r="C50" s="20" t="s">
        <v>30</v>
      </c>
      <c r="D50" s="21">
        <v>714223</v>
      </c>
      <c r="E50" s="21">
        <v>207889</v>
      </c>
      <c r="F50" s="21">
        <v>159165</v>
      </c>
      <c r="G50" s="21">
        <v>112792</v>
      </c>
      <c r="H50" s="21">
        <v>44894</v>
      </c>
      <c r="I50" s="21">
        <v>12636</v>
      </c>
      <c r="J50" s="21">
        <v>11959</v>
      </c>
      <c r="K50" s="22">
        <v>40845</v>
      </c>
      <c r="L50" s="21">
        <v>31970</v>
      </c>
      <c r="M50" s="22" t="s">
        <v>134</v>
      </c>
    </row>
    <row r="51" spans="1:13" x14ac:dyDescent="0.35">
      <c r="A51" s="18">
        <v>3</v>
      </c>
      <c r="B51" s="19" t="s">
        <v>78</v>
      </c>
      <c r="C51" s="20" t="s">
        <v>28</v>
      </c>
      <c r="D51" s="21">
        <v>108714</v>
      </c>
      <c r="E51" s="21">
        <v>37553</v>
      </c>
      <c r="F51" s="21">
        <v>29691</v>
      </c>
      <c r="G51" s="21">
        <v>21669</v>
      </c>
      <c r="H51" s="21">
        <v>8860</v>
      </c>
      <c r="I51" s="21">
        <v>2728</v>
      </c>
      <c r="J51" s="21">
        <v>2906</v>
      </c>
      <c r="K51" s="22">
        <v>2003</v>
      </c>
      <c r="L51" s="21">
        <v>7720</v>
      </c>
      <c r="M51" s="22">
        <v>29691</v>
      </c>
    </row>
    <row r="52" spans="1:13" x14ac:dyDescent="0.35">
      <c r="A52" s="18">
        <v>10</v>
      </c>
      <c r="B52" s="19" t="s">
        <v>79</v>
      </c>
      <c r="C52" s="20" t="s">
        <v>28</v>
      </c>
      <c r="D52" s="21">
        <v>15031</v>
      </c>
      <c r="E52" s="21">
        <v>4740</v>
      </c>
      <c r="F52" s="21">
        <v>3928</v>
      </c>
      <c r="G52" s="21">
        <v>2779</v>
      </c>
      <c r="H52" s="21">
        <v>1173</v>
      </c>
      <c r="I52" s="21">
        <v>368</v>
      </c>
      <c r="J52" s="21">
        <v>352</v>
      </c>
      <c r="K52" s="22">
        <v>155</v>
      </c>
      <c r="L52" s="21">
        <v>1035</v>
      </c>
      <c r="M52" s="22">
        <v>3928</v>
      </c>
    </row>
    <row r="53" spans="1:13" x14ac:dyDescent="0.35">
      <c r="A53" s="18">
        <v>1</v>
      </c>
      <c r="B53" s="19" t="s">
        <v>80</v>
      </c>
      <c r="C53" s="20" t="s">
        <v>28</v>
      </c>
      <c r="D53" s="21">
        <v>33869</v>
      </c>
      <c r="E53" s="21">
        <v>12137</v>
      </c>
      <c r="F53" s="21">
        <v>9684</v>
      </c>
      <c r="G53" s="21">
        <v>7227</v>
      </c>
      <c r="H53" s="21">
        <v>3151</v>
      </c>
      <c r="I53" s="21">
        <v>998</v>
      </c>
      <c r="J53" s="21">
        <v>902</v>
      </c>
      <c r="K53" s="22">
        <v>700</v>
      </c>
      <c r="L53" s="21">
        <v>2580</v>
      </c>
      <c r="M53" s="22">
        <v>9684</v>
      </c>
    </row>
    <row r="54" spans="1:13" x14ac:dyDescent="0.35">
      <c r="A54" s="18">
        <v>5</v>
      </c>
      <c r="B54" s="19" t="s">
        <v>81</v>
      </c>
      <c r="C54" s="20" t="s">
        <v>28</v>
      </c>
      <c r="D54" s="21">
        <v>35565</v>
      </c>
      <c r="E54" s="21">
        <v>12191</v>
      </c>
      <c r="F54" s="21">
        <v>9854</v>
      </c>
      <c r="G54" s="21">
        <v>7164</v>
      </c>
      <c r="H54" s="21">
        <v>2969</v>
      </c>
      <c r="I54" s="21">
        <v>1017</v>
      </c>
      <c r="J54" s="21">
        <v>714</v>
      </c>
      <c r="K54" s="22">
        <v>422</v>
      </c>
      <c r="L54" s="21">
        <v>2560</v>
      </c>
      <c r="M54" s="22">
        <v>9854</v>
      </c>
    </row>
    <row r="55" spans="1:13" x14ac:dyDescent="0.35">
      <c r="A55" s="18">
        <v>7</v>
      </c>
      <c r="B55" s="19" t="s">
        <v>82</v>
      </c>
      <c r="C55" s="20" t="s">
        <v>28</v>
      </c>
      <c r="D55" s="21">
        <v>27713</v>
      </c>
      <c r="E55" s="21">
        <v>8952</v>
      </c>
      <c r="F55" s="21">
        <v>7289</v>
      </c>
      <c r="G55" s="21">
        <v>5409</v>
      </c>
      <c r="H55" s="21">
        <v>2388</v>
      </c>
      <c r="I55" s="21">
        <v>760</v>
      </c>
      <c r="J55" s="21">
        <v>662</v>
      </c>
      <c r="K55" s="22">
        <v>287</v>
      </c>
      <c r="L55" s="21">
        <v>1855</v>
      </c>
      <c r="M55" s="22">
        <v>7289</v>
      </c>
    </row>
    <row r="56" spans="1:13" x14ac:dyDescent="0.35">
      <c r="A56" s="18">
        <v>5</v>
      </c>
      <c r="B56" s="19" t="s">
        <v>83</v>
      </c>
      <c r="C56" s="20" t="s">
        <v>30</v>
      </c>
      <c r="D56" s="21">
        <v>101849</v>
      </c>
      <c r="E56" s="21">
        <v>34714</v>
      </c>
      <c r="F56" s="21">
        <v>27934</v>
      </c>
      <c r="G56" s="21">
        <v>21412</v>
      </c>
      <c r="H56" s="21">
        <v>9075</v>
      </c>
      <c r="I56" s="21">
        <v>3018</v>
      </c>
      <c r="J56" s="21">
        <v>2628</v>
      </c>
      <c r="K56" s="22">
        <v>4208</v>
      </c>
      <c r="L56" s="21">
        <v>7830</v>
      </c>
      <c r="M56" s="22" t="s">
        <v>134</v>
      </c>
    </row>
    <row r="57" spans="1:13" x14ac:dyDescent="0.35">
      <c r="A57" s="18">
        <v>7</v>
      </c>
      <c r="B57" s="19" t="s">
        <v>84</v>
      </c>
      <c r="C57" s="20" t="s">
        <v>30</v>
      </c>
      <c r="D57" s="21">
        <v>44350</v>
      </c>
      <c r="E57" s="21">
        <v>16237</v>
      </c>
      <c r="F57" s="21">
        <v>12903</v>
      </c>
      <c r="G57" s="21">
        <v>9566</v>
      </c>
      <c r="H57" s="21">
        <v>3888</v>
      </c>
      <c r="I57" s="21">
        <v>1327</v>
      </c>
      <c r="J57" s="21">
        <v>1532</v>
      </c>
      <c r="K57" s="22">
        <v>371</v>
      </c>
      <c r="L57" s="21">
        <v>3015</v>
      </c>
      <c r="M57" s="22" t="s">
        <v>134</v>
      </c>
    </row>
    <row r="58" spans="1:13" x14ac:dyDescent="0.35">
      <c r="A58" s="18">
        <v>8</v>
      </c>
      <c r="B58" s="19" t="s">
        <v>85</v>
      </c>
      <c r="C58" s="20" t="s">
        <v>30</v>
      </c>
      <c r="D58" s="21">
        <v>264238</v>
      </c>
      <c r="E58" s="21">
        <v>85081</v>
      </c>
      <c r="F58" s="21">
        <v>68124</v>
      </c>
      <c r="G58" s="21">
        <v>48934</v>
      </c>
      <c r="H58" s="21">
        <v>19998</v>
      </c>
      <c r="I58" s="21">
        <v>5532</v>
      </c>
      <c r="J58" s="21">
        <v>6408</v>
      </c>
      <c r="K58" s="22">
        <v>6471</v>
      </c>
      <c r="L58" s="21">
        <v>16985</v>
      </c>
      <c r="M58" s="22" t="s">
        <v>134</v>
      </c>
    </row>
    <row r="59" spans="1:13" x14ac:dyDescent="0.35">
      <c r="A59" s="18">
        <v>9</v>
      </c>
      <c r="B59" s="19" t="s">
        <v>86</v>
      </c>
      <c r="C59" s="20" t="s">
        <v>28</v>
      </c>
      <c r="D59" s="21">
        <v>37000</v>
      </c>
      <c r="E59" s="21">
        <v>12608</v>
      </c>
      <c r="F59" s="21">
        <v>10077</v>
      </c>
      <c r="G59" s="21">
        <v>7473</v>
      </c>
      <c r="H59" s="21">
        <v>3095</v>
      </c>
      <c r="I59" s="21">
        <v>1030</v>
      </c>
      <c r="J59" s="21">
        <v>1025</v>
      </c>
      <c r="K59" s="22">
        <v>554</v>
      </c>
      <c r="L59" s="21">
        <v>3025</v>
      </c>
      <c r="M59" s="22">
        <v>10077</v>
      </c>
    </row>
    <row r="60" spans="1:13" x14ac:dyDescent="0.35">
      <c r="A60" s="18">
        <v>4</v>
      </c>
      <c r="B60" s="19" t="s">
        <v>87</v>
      </c>
      <c r="C60" s="20" t="s">
        <v>30</v>
      </c>
      <c r="D60" s="21">
        <v>11647</v>
      </c>
      <c r="E60" s="21">
        <v>4533</v>
      </c>
      <c r="F60" s="21">
        <v>3834</v>
      </c>
      <c r="G60" s="21">
        <v>2800</v>
      </c>
      <c r="H60" s="21">
        <v>1212</v>
      </c>
      <c r="I60" s="21">
        <v>346</v>
      </c>
      <c r="J60" s="21">
        <v>302</v>
      </c>
      <c r="K60" s="22">
        <v>109</v>
      </c>
      <c r="L60" s="21">
        <v>880</v>
      </c>
      <c r="M60" s="22" t="s">
        <v>134</v>
      </c>
    </row>
    <row r="61" spans="1:13" x14ac:dyDescent="0.35">
      <c r="A61" s="18">
        <v>7</v>
      </c>
      <c r="B61" s="19" t="s">
        <v>88</v>
      </c>
      <c r="C61" s="20" t="s">
        <v>28</v>
      </c>
      <c r="D61" s="21">
        <v>12745</v>
      </c>
      <c r="E61" s="21">
        <v>4862</v>
      </c>
      <c r="F61" s="21">
        <v>4009</v>
      </c>
      <c r="G61" s="21">
        <v>2939</v>
      </c>
      <c r="H61" s="21">
        <v>1302</v>
      </c>
      <c r="I61" s="21">
        <v>296</v>
      </c>
      <c r="J61" s="21">
        <v>333</v>
      </c>
      <c r="K61" s="22">
        <v>101</v>
      </c>
      <c r="L61" s="21">
        <v>1185</v>
      </c>
      <c r="M61" s="22">
        <v>4009</v>
      </c>
    </row>
    <row r="62" spans="1:13" x14ac:dyDescent="0.35">
      <c r="A62" s="18">
        <v>11</v>
      </c>
      <c r="B62" s="19" t="s">
        <v>89</v>
      </c>
      <c r="C62" s="20" t="s">
        <v>30</v>
      </c>
      <c r="D62" s="21">
        <v>13865</v>
      </c>
      <c r="E62" s="21">
        <v>5140</v>
      </c>
      <c r="F62" s="21">
        <v>4150</v>
      </c>
      <c r="G62" s="21">
        <v>3049</v>
      </c>
      <c r="H62" s="21">
        <v>1386</v>
      </c>
      <c r="I62" s="21">
        <v>356</v>
      </c>
      <c r="J62" s="21">
        <v>577</v>
      </c>
      <c r="K62" s="22">
        <v>423</v>
      </c>
      <c r="L62" s="21">
        <v>880</v>
      </c>
      <c r="M62" s="22" t="s">
        <v>134</v>
      </c>
    </row>
    <row r="63" spans="1:13" x14ac:dyDescent="0.35">
      <c r="A63" s="18">
        <v>3</v>
      </c>
      <c r="B63" s="19" t="s">
        <v>90</v>
      </c>
      <c r="C63" s="20" t="s">
        <v>28</v>
      </c>
      <c r="D63" s="21">
        <v>26920</v>
      </c>
      <c r="E63" s="21">
        <v>8223</v>
      </c>
      <c r="F63" s="21">
        <v>6739</v>
      </c>
      <c r="G63" s="21">
        <v>5199</v>
      </c>
      <c r="H63" s="21">
        <v>2245</v>
      </c>
      <c r="I63" s="21">
        <v>729</v>
      </c>
      <c r="J63" s="21">
        <v>606</v>
      </c>
      <c r="K63" s="22">
        <v>348</v>
      </c>
      <c r="L63" s="21">
        <v>2100</v>
      </c>
      <c r="M63" s="22">
        <v>6739</v>
      </c>
    </row>
    <row r="64" spans="1:13" x14ac:dyDescent="0.35">
      <c r="A64" s="18">
        <v>2</v>
      </c>
      <c r="B64" s="19" t="s">
        <v>91</v>
      </c>
      <c r="C64" s="20" t="s">
        <v>30</v>
      </c>
      <c r="D64" s="21">
        <v>312591</v>
      </c>
      <c r="E64" s="21">
        <v>96774</v>
      </c>
      <c r="F64" s="21">
        <v>72974</v>
      </c>
      <c r="G64" s="21">
        <v>51512</v>
      </c>
      <c r="H64" s="21">
        <v>19823</v>
      </c>
      <c r="I64" s="21">
        <v>5121</v>
      </c>
      <c r="J64" s="21">
        <v>4530</v>
      </c>
      <c r="K64" s="22">
        <v>8182</v>
      </c>
      <c r="L64" s="21">
        <v>13700</v>
      </c>
      <c r="M64" s="22" t="s">
        <v>134</v>
      </c>
    </row>
    <row r="65" spans="1:13" x14ac:dyDescent="0.35">
      <c r="A65" s="18">
        <v>5</v>
      </c>
      <c r="B65" s="19" t="s">
        <v>92</v>
      </c>
      <c r="C65" s="20" t="s">
        <v>30</v>
      </c>
      <c r="D65" s="21">
        <v>171556</v>
      </c>
      <c r="E65" s="21">
        <v>44220</v>
      </c>
      <c r="F65" s="21">
        <v>34547</v>
      </c>
      <c r="G65" s="21">
        <v>25004</v>
      </c>
      <c r="H65" s="21">
        <v>9841</v>
      </c>
      <c r="I65" s="21">
        <v>2809</v>
      </c>
      <c r="J65" s="21">
        <v>2962</v>
      </c>
      <c r="K65" s="22">
        <v>3754</v>
      </c>
      <c r="L65" s="21">
        <v>8765</v>
      </c>
      <c r="M65" s="22" t="s">
        <v>134</v>
      </c>
    </row>
    <row r="66" spans="1:13" x14ac:dyDescent="0.35">
      <c r="A66" s="18">
        <v>7</v>
      </c>
      <c r="B66" s="19" t="s">
        <v>93</v>
      </c>
      <c r="C66" s="20" t="s">
        <v>30</v>
      </c>
      <c r="D66" s="21">
        <v>12095</v>
      </c>
      <c r="E66" s="21">
        <v>4358</v>
      </c>
      <c r="F66" s="21">
        <v>3579</v>
      </c>
      <c r="G66" s="21">
        <v>2513</v>
      </c>
      <c r="H66" s="21">
        <v>1006</v>
      </c>
      <c r="I66" s="21">
        <v>289</v>
      </c>
      <c r="J66" s="21">
        <v>270</v>
      </c>
      <c r="K66" s="22">
        <v>98</v>
      </c>
      <c r="L66" s="21">
        <v>800</v>
      </c>
      <c r="M66" s="22" t="s">
        <v>134</v>
      </c>
    </row>
    <row r="67" spans="1:13" x14ac:dyDescent="0.35">
      <c r="A67" s="18">
        <v>3</v>
      </c>
      <c r="B67" s="19" t="s">
        <v>94</v>
      </c>
      <c r="C67" s="20" t="s">
        <v>30</v>
      </c>
      <c r="D67" s="21">
        <v>15495</v>
      </c>
      <c r="E67" s="21">
        <v>5686</v>
      </c>
      <c r="F67" s="21">
        <v>4613</v>
      </c>
      <c r="G67" s="21">
        <v>3389</v>
      </c>
      <c r="H67" s="21">
        <v>1445</v>
      </c>
      <c r="I67" s="21">
        <v>367</v>
      </c>
      <c r="J67" s="21">
        <v>334</v>
      </c>
      <c r="K67" s="22">
        <v>146</v>
      </c>
      <c r="L67" s="21">
        <v>1065</v>
      </c>
      <c r="M67" s="22" t="s">
        <v>134</v>
      </c>
    </row>
    <row r="68" spans="1:13" x14ac:dyDescent="0.35">
      <c r="A68" s="18">
        <v>8</v>
      </c>
      <c r="B68" s="19" t="s">
        <v>95</v>
      </c>
      <c r="C68" s="20" t="s">
        <v>30</v>
      </c>
      <c r="D68" s="21">
        <v>35036</v>
      </c>
      <c r="E68" s="21">
        <v>12263</v>
      </c>
      <c r="F68" s="21">
        <v>9581</v>
      </c>
      <c r="G68" s="21">
        <v>6913</v>
      </c>
      <c r="H68" s="21">
        <v>2711</v>
      </c>
      <c r="I68" s="21">
        <v>839</v>
      </c>
      <c r="J68" s="21">
        <v>687</v>
      </c>
      <c r="K68" s="22">
        <v>259</v>
      </c>
      <c r="L68" s="21">
        <v>1710</v>
      </c>
      <c r="M68" s="22" t="s">
        <v>134</v>
      </c>
    </row>
    <row r="69" spans="1:13" x14ac:dyDescent="0.35">
      <c r="A69" s="18">
        <v>7</v>
      </c>
      <c r="B69" s="19" t="s">
        <v>96</v>
      </c>
      <c r="C69" s="20" t="s">
        <v>28</v>
      </c>
      <c r="D69" s="21">
        <v>27942</v>
      </c>
      <c r="E69" s="21">
        <v>9944</v>
      </c>
      <c r="F69" s="21">
        <v>8039</v>
      </c>
      <c r="G69" s="21">
        <v>6007</v>
      </c>
      <c r="H69" s="21">
        <v>2610</v>
      </c>
      <c r="I69" s="21">
        <v>846</v>
      </c>
      <c r="J69" s="21">
        <v>960</v>
      </c>
      <c r="K69" s="22">
        <v>242</v>
      </c>
      <c r="L69" s="21">
        <v>2160</v>
      </c>
      <c r="M69" s="22">
        <v>8039</v>
      </c>
    </row>
    <row r="70" spans="1:13" x14ac:dyDescent="0.35">
      <c r="A70" s="18">
        <v>7</v>
      </c>
      <c r="B70" s="19" t="s">
        <v>97</v>
      </c>
      <c r="C70" s="20" t="s">
        <v>28</v>
      </c>
      <c r="D70" s="21">
        <v>33021</v>
      </c>
      <c r="E70" s="21">
        <v>11397</v>
      </c>
      <c r="F70" s="21">
        <v>9663</v>
      </c>
      <c r="G70" s="21">
        <v>6897</v>
      </c>
      <c r="H70" s="21">
        <v>3006</v>
      </c>
      <c r="I70" s="21">
        <v>1100</v>
      </c>
      <c r="J70" s="21">
        <v>1001</v>
      </c>
      <c r="K70" s="22">
        <v>440</v>
      </c>
      <c r="L70" s="21">
        <v>2620</v>
      </c>
      <c r="M70" s="22">
        <v>9663</v>
      </c>
    </row>
    <row r="71" spans="1:13" x14ac:dyDescent="0.35">
      <c r="A71" s="18">
        <v>5</v>
      </c>
      <c r="B71" s="19" t="s">
        <v>98</v>
      </c>
      <c r="C71" s="20" t="s">
        <v>28</v>
      </c>
      <c r="D71" s="21">
        <v>14424</v>
      </c>
      <c r="E71" s="21">
        <v>4681</v>
      </c>
      <c r="F71" s="21">
        <v>3606</v>
      </c>
      <c r="G71" s="21">
        <v>2739</v>
      </c>
      <c r="H71" s="21">
        <v>1169</v>
      </c>
      <c r="I71" s="21">
        <v>368</v>
      </c>
      <c r="J71" s="21">
        <v>264</v>
      </c>
      <c r="K71" s="22">
        <v>91</v>
      </c>
      <c r="L71" s="21">
        <v>995</v>
      </c>
      <c r="M71" s="22">
        <v>3606</v>
      </c>
    </row>
    <row r="72" spans="1:13" x14ac:dyDescent="0.35">
      <c r="A72" s="18">
        <v>1</v>
      </c>
      <c r="B72" s="19" t="s">
        <v>99</v>
      </c>
      <c r="C72" s="20" t="s">
        <v>28</v>
      </c>
      <c r="D72" s="21">
        <v>51495</v>
      </c>
      <c r="E72" s="21">
        <v>17669</v>
      </c>
      <c r="F72" s="21">
        <v>13877</v>
      </c>
      <c r="G72" s="21">
        <v>10274</v>
      </c>
      <c r="H72" s="21">
        <v>4550</v>
      </c>
      <c r="I72" s="21">
        <v>1437</v>
      </c>
      <c r="J72" s="21">
        <v>1060</v>
      </c>
      <c r="K72" s="22">
        <v>971</v>
      </c>
      <c r="L72" s="21">
        <v>3610</v>
      </c>
      <c r="M72" s="22">
        <v>13877</v>
      </c>
    </row>
    <row r="73" spans="1:13" x14ac:dyDescent="0.35">
      <c r="A73" s="18">
        <v>4</v>
      </c>
      <c r="B73" s="19" t="s">
        <v>100</v>
      </c>
      <c r="C73" s="20" t="s">
        <v>30</v>
      </c>
      <c r="D73" s="21">
        <v>179645</v>
      </c>
      <c r="E73" s="21">
        <v>54128</v>
      </c>
      <c r="F73" s="21">
        <v>43928</v>
      </c>
      <c r="G73" s="21">
        <v>32813</v>
      </c>
      <c r="H73" s="21">
        <v>13775</v>
      </c>
      <c r="I73" s="21">
        <v>3931</v>
      </c>
      <c r="J73" s="21">
        <v>4828</v>
      </c>
      <c r="K73" s="22">
        <v>7815</v>
      </c>
      <c r="L73" s="21">
        <v>13130</v>
      </c>
      <c r="M73" s="22" t="s">
        <v>134</v>
      </c>
    </row>
    <row r="74" spans="1:13" x14ac:dyDescent="0.35">
      <c r="A74" s="18">
        <v>11</v>
      </c>
      <c r="B74" s="19" t="s">
        <v>101</v>
      </c>
      <c r="C74" s="20" t="s">
        <v>28</v>
      </c>
      <c r="D74" s="21">
        <v>20639</v>
      </c>
      <c r="E74" s="21">
        <v>6878</v>
      </c>
      <c r="F74" s="21">
        <v>5480</v>
      </c>
      <c r="G74" s="21">
        <v>4185</v>
      </c>
      <c r="H74" s="21">
        <v>1771</v>
      </c>
      <c r="I74" s="21">
        <v>418</v>
      </c>
      <c r="J74" s="21">
        <v>518</v>
      </c>
      <c r="K74" s="22">
        <v>272</v>
      </c>
      <c r="L74" s="21">
        <v>1340</v>
      </c>
      <c r="M74" s="22">
        <v>5480</v>
      </c>
    </row>
    <row r="75" spans="1:13" x14ac:dyDescent="0.35">
      <c r="A75" s="18">
        <v>5</v>
      </c>
      <c r="B75" s="19" t="s">
        <v>102</v>
      </c>
      <c r="C75" s="20" t="s">
        <v>30</v>
      </c>
      <c r="D75" s="21">
        <v>16695</v>
      </c>
      <c r="E75" s="21">
        <v>5911</v>
      </c>
      <c r="F75" s="21">
        <v>4947</v>
      </c>
      <c r="G75" s="21">
        <v>3529</v>
      </c>
      <c r="H75" s="21">
        <v>1472</v>
      </c>
      <c r="I75" s="21">
        <v>414</v>
      </c>
      <c r="J75" s="21">
        <v>338</v>
      </c>
      <c r="K75" s="22">
        <v>114</v>
      </c>
      <c r="L75" s="21">
        <v>1015</v>
      </c>
      <c r="M75" s="22" t="s">
        <v>134</v>
      </c>
    </row>
    <row r="76" spans="1:13" x14ac:dyDescent="0.35">
      <c r="A76" s="18">
        <v>6</v>
      </c>
      <c r="B76" s="19" t="s">
        <v>103</v>
      </c>
      <c r="C76" s="20" t="s">
        <v>28</v>
      </c>
      <c r="D76" s="21">
        <v>14469</v>
      </c>
      <c r="E76" s="21">
        <v>5102</v>
      </c>
      <c r="F76" s="21">
        <v>4190</v>
      </c>
      <c r="G76" s="21">
        <v>3152</v>
      </c>
      <c r="H76" s="21">
        <v>1374</v>
      </c>
      <c r="I76" s="21">
        <v>580</v>
      </c>
      <c r="J76" s="21">
        <v>570</v>
      </c>
      <c r="K76" s="22">
        <v>115</v>
      </c>
      <c r="L76" s="21">
        <v>1185</v>
      </c>
      <c r="M76" s="22">
        <v>4190</v>
      </c>
    </row>
    <row r="77" spans="1:13" x14ac:dyDescent="0.35">
      <c r="A77" s="18">
        <v>11</v>
      </c>
      <c r="B77" s="19" t="s">
        <v>104</v>
      </c>
      <c r="C77" s="20" t="s">
        <v>28</v>
      </c>
      <c r="D77" s="21">
        <v>3739</v>
      </c>
      <c r="E77" s="21">
        <v>1849</v>
      </c>
      <c r="F77" s="21">
        <v>1498</v>
      </c>
      <c r="G77" s="21">
        <v>1084</v>
      </c>
      <c r="H77" s="21">
        <v>414</v>
      </c>
      <c r="I77" s="21">
        <v>106</v>
      </c>
      <c r="J77" s="21">
        <v>126</v>
      </c>
      <c r="K77" s="22">
        <v>63</v>
      </c>
      <c r="L77" s="21">
        <v>285</v>
      </c>
      <c r="M77" s="22">
        <v>1498</v>
      </c>
    </row>
    <row r="78" spans="1:13" x14ac:dyDescent="0.35">
      <c r="A78" s="18">
        <v>11</v>
      </c>
      <c r="B78" s="19" t="s">
        <v>105</v>
      </c>
      <c r="C78" s="20" t="s">
        <v>28</v>
      </c>
      <c r="D78" s="21">
        <v>5015</v>
      </c>
      <c r="E78" s="21">
        <v>1865</v>
      </c>
      <c r="F78" s="21">
        <v>1569</v>
      </c>
      <c r="G78" s="21">
        <v>1172</v>
      </c>
      <c r="H78" s="21">
        <v>442</v>
      </c>
      <c r="I78" s="21">
        <v>123</v>
      </c>
      <c r="J78" s="21">
        <v>293</v>
      </c>
      <c r="K78" s="22">
        <v>520</v>
      </c>
      <c r="L78" s="21">
        <v>455</v>
      </c>
      <c r="M78" s="22">
        <v>1569</v>
      </c>
    </row>
    <row r="79" spans="1:13" x14ac:dyDescent="0.35">
      <c r="A79" s="18">
        <v>3</v>
      </c>
      <c r="B79" s="19" t="s">
        <v>106</v>
      </c>
      <c r="C79" s="20" t="s">
        <v>28</v>
      </c>
      <c r="D79" s="21">
        <v>5601</v>
      </c>
      <c r="E79" s="21">
        <v>2264</v>
      </c>
      <c r="F79" s="21">
        <v>1888</v>
      </c>
      <c r="G79" s="21">
        <v>1379</v>
      </c>
      <c r="H79" s="21">
        <v>547</v>
      </c>
      <c r="I79" s="21">
        <v>151</v>
      </c>
      <c r="J79" s="21">
        <v>103</v>
      </c>
      <c r="K79" s="22">
        <v>78</v>
      </c>
      <c r="L79" s="21">
        <v>315</v>
      </c>
      <c r="M79" s="22">
        <v>1888</v>
      </c>
    </row>
    <row r="80" spans="1:13" x14ac:dyDescent="0.35">
      <c r="A80" s="18">
        <v>8</v>
      </c>
      <c r="B80" s="19" t="s">
        <v>107</v>
      </c>
      <c r="C80" s="20" t="s">
        <v>28</v>
      </c>
      <c r="D80" s="21">
        <v>30058</v>
      </c>
      <c r="E80" s="21">
        <v>10869</v>
      </c>
      <c r="F80" s="21">
        <v>8796</v>
      </c>
      <c r="G80" s="21">
        <v>6393</v>
      </c>
      <c r="H80" s="21">
        <v>2740</v>
      </c>
      <c r="I80" s="21">
        <v>754</v>
      </c>
      <c r="J80" s="21">
        <v>916</v>
      </c>
      <c r="K80" s="22">
        <v>398</v>
      </c>
      <c r="L80" s="21">
        <v>1955</v>
      </c>
      <c r="M80" s="22">
        <v>8796</v>
      </c>
    </row>
    <row r="81" spans="1:13" x14ac:dyDescent="0.35">
      <c r="A81" s="18">
        <v>10</v>
      </c>
      <c r="B81" s="19" t="s">
        <v>108</v>
      </c>
      <c r="C81" s="20" t="s">
        <v>28</v>
      </c>
      <c r="D81" s="21">
        <v>15598</v>
      </c>
      <c r="E81" s="21">
        <v>5431</v>
      </c>
      <c r="F81" s="21">
        <v>4480</v>
      </c>
      <c r="G81" s="21">
        <v>3234</v>
      </c>
      <c r="H81" s="21">
        <v>1465</v>
      </c>
      <c r="I81" s="21">
        <v>420</v>
      </c>
      <c r="J81" s="21">
        <v>535</v>
      </c>
      <c r="K81" s="22">
        <v>145</v>
      </c>
      <c r="L81" s="21">
        <v>1160</v>
      </c>
      <c r="M81" s="22">
        <v>4480</v>
      </c>
    </row>
    <row r="82" spans="1:13" x14ac:dyDescent="0.35">
      <c r="A82" s="18">
        <v>3</v>
      </c>
      <c r="B82" s="19" t="s">
        <v>109</v>
      </c>
      <c r="C82" s="20" t="s">
        <v>30</v>
      </c>
      <c r="D82" s="21">
        <v>142757</v>
      </c>
      <c r="E82" s="21">
        <v>47106</v>
      </c>
      <c r="F82" s="21">
        <v>38680</v>
      </c>
      <c r="G82" s="21">
        <v>29061</v>
      </c>
      <c r="H82" s="21">
        <v>12204</v>
      </c>
      <c r="I82" s="21">
        <v>3430</v>
      </c>
      <c r="J82" s="21">
        <v>3718</v>
      </c>
      <c r="K82" s="22">
        <v>6036</v>
      </c>
      <c r="L82" s="21">
        <v>11080</v>
      </c>
      <c r="M82" s="22" t="s">
        <v>134</v>
      </c>
    </row>
    <row r="83" spans="1:13" x14ac:dyDescent="0.35">
      <c r="A83" s="18">
        <v>11</v>
      </c>
      <c r="B83" s="19" t="s">
        <v>110</v>
      </c>
      <c r="C83" s="20" t="s">
        <v>28</v>
      </c>
      <c r="D83" s="21">
        <v>23213</v>
      </c>
      <c r="E83" s="21">
        <v>8517</v>
      </c>
      <c r="F83" s="21">
        <v>6738</v>
      </c>
      <c r="G83" s="21">
        <v>4996</v>
      </c>
      <c r="H83" s="21">
        <v>2135</v>
      </c>
      <c r="I83" s="21">
        <v>812</v>
      </c>
      <c r="J83" s="21">
        <v>975</v>
      </c>
      <c r="K83" s="22">
        <v>387</v>
      </c>
      <c r="L83" s="21">
        <v>2285</v>
      </c>
      <c r="M83" s="22">
        <v>6738</v>
      </c>
    </row>
    <row r="84" spans="1:13" x14ac:dyDescent="0.35">
      <c r="A84" s="18">
        <v>7</v>
      </c>
      <c r="B84" s="19" t="s">
        <v>111</v>
      </c>
      <c r="C84" s="20" t="s">
        <v>30</v>
      </c>
      <c r="D84" s="21">
        <v>194947</v>
      </c>
      <c r="E84" s="21">
        <v>64298</v>
      </c>
      <c r="F84" s="21">
        <v>50860</v>
      </c>
      <c r="G84" s="21">
        <v>37849</v>
      </c>
      <c r="H84" s="21">
        <v>15335</v>
      </c>
      <c r="I84" s="21">
        <v>4385</v>
      </c>
      <c r="J84" s="21">
        <v>4477</v>
      </c>
      <c r="K84" s="22">
        <v>5845</v>
      </c>
      <c r="L84" s="21">
        <v>14430</v>
      </c>
      <c r="M84" s="22" t="s">
        <v>134</v>
      </c>
    </row>
    <row r="85" spans="1:13" x14ac:dyDescent="0.35">
      <c r="A85" s="18">
        <v>6</v>
      </c>
      <c r="B85" s="19" t="s">
        <v>112</v>
      </c>
      <c r="C85" s="20" t="s">
        <v>28</v>
      </c>
      <c r="D85" s="21">
        <v>6787</v>
      </c>
      <c r="E85" s="21">
        <v>2851</v>
      </c>
      <c r="F85" s="21">
        <v>2316</v>
      </c>
      <c r="G85" s="21">
        <v>1744</v>
      </c>
      <c r="H85" s="21">
        <v>714</v>
      </c>
      <c r="I85" s="21">
        <v>142</v>
      </c>
      <c r="J85" s="21">
        <v>480</v>
      </c>
      <c r="K85" s="22">
        <v>89</v>
      </c>
      <c r="L85" s="21">
        <v>380</v>
      </c>
      <c r="M85" s="22">
        <v>2316</v>
      </c>
    </row>
    <row r="86" spans="1:13" x14ac:dyDescent="0.35">
      <c r="A86" s="18">
        <v>7</v>
      </c>
      <c r="B86" s="19" t="s">
        <v>113</v>
      </c>
      <c r="C86" s="20" t="s">
        <v>28</v>
      </c>
      <c r="D86" s="21">
        <v>4937</v>
      </c>
      <c r="E86" s="21">
        <v>1914</v>
      </c>
      <c r="F86" s="21">
        <v>1567</v>
      </c>
      <c r="G86" s="21">
        <v>1142</v>
      </c>
      <c r="H86" s="21">
        <v>561</v>
      </c>
      <c r="I86" s="21">
        <v>219</v>
      </c>
      <c r="J86" s="21">
        <v>183</v>
      </c>
      <c r="K86" s="22">
        <v>31</v>
      </c>
      <c r="L86" s="21">
        <v>320</v>
      </c>
      <c r="M86" s="22">
        <v>1567</v>
      </c>
    </row>
    <row r="87" spans="1:13" x14ac:dyDescent="0.35">
      <c r="A87" s="18">
        <v>5</v>
      </c>
      <c r="B87" s="19" t="s">
        <v>114</v>
      </c>
      <c r="C87" s="20" t="s">
        <v>28</v>
      </c>
      <c r="D87" s="21">
        <v>20720</v>
      </c>
      <c r="E87" s="21">
        <v>7970</v>
      </c>
      <c r="F87" s="21">
        <v>6480</v>
      </c>
      <c r="G87" s="21">
        <v>4905</v>
      </c>
      <c r="H87" s="21">
        <v>2115</v>
      </c>
      <c r="I87" s="21">
        <v>530</v>
      </c>
      <c r="J87" s="21">
        <v>503</v>
      </c>
      <c r="K87" s="22">
        <v>127</v>
      </c>
      <c r="L87" s="21">
        <v>1540</v>
      </c>
      <c r="M87" s="22">
        <v>6480</v>
      </c>
    </row>
    <row r="88" spans="1:13" x14ac:dyDescent="0.35">
      <c r="A88" s="18">
        <v>8</v>
      </c>
      <c r="B88" s="19" t="s">
        <v>115</v>
      </c>
      <c r="C88" s="20" t="s">
        <v>30</v>
      </c>
      <c r="D88" s="21">
        <v>253694</v>
      </c>
      <c r="E88" s="21">
        <v>78258</v>
      </c>
      <c r="F88" s="21">
        <v>62104</v>
      </c>
      <c r="G88" s="21">
        <v>44007</v>
      </c>
      <c r="H88" s="21">
        <v>16976</v>
      </c>
      <c r="I88" s="21">
        <v>5228</v>
      </c>
      <c r="J88" s="21">
        <v>6459</v>
      </c>
      <c r="K88" s="22">
        <v>18770</v>
      </c>
      <c r="L88" s="21">
        <v>16755</v>
      </c>
      <c r="M88" s="22" t="s">
        <v>134</v>
      </c>
    </row>
    <row r="89" spans="1:13" x14ac:dyDescent="0.35">
      <c r="A89" s="18">
        <v>4</v>
      </c>
      <c r="B89" s="19" t="s">
        <v>116</v>
      </c>
      <c r="C89" s="20" t="s">
        <v>30</v>
      </c>
      <c r="D89" s="21">
        <v>5308</v>
      </c>
      <c r="E89" s="21">
        <v>1947</v>
      </c>
      <c r="F89" s="21">
        <v>1698</v>
      </c>
      <c r="G89" s="21">
        <v>1215</v>
      </c>
      <c r="H89" s="21">
        <v>511</v>
      </c>
      <c r="I89" s="21">
        <v>114</v>
      </c>
      <c r="J89" s="21">
        <v>145</v>
      </c>
      <c r="K89" s="22">
        <v>61</v>
      </c>
      <c r="L89" s="21">
        <v>455</v>
      </c>
      <c r="M89" s="22" t="s">
        <v>134</v>
      </c>
    </row>
    <row r="90" spans="1:13" x14ac:dyDescent="0.35">
      <c r="A90" s="18">
        <v>1</v>
      </c>
      <c r="B90" s="19" t="s">
        <v>117</v>
      </c>
      <c r="C90" s="20" t="s">
        <v>28</v>
      </c>
      <c r="D90" s="21">
        <v>43768</v>
      </c>
      <c r="E90" s="21">
        <v>17054</v>
      </c>
      <c r="F90" s="21">
        <v>14070</v>
      </c>
      <c r="G90" s="21">
        <v>10671</v>
      </c>
      <c r="H90" s="21">
        <v>4519</v>
      </c>
      <c r="I90" s="21">
        <v>1650</v>
      </c>
      <c r="J90" s="21">
        <v>1182</v>
      </c>
      <c r="K90" s="22">
        <v>1267</v>
      </c>
      <c r="L90" s="21">
        <v>3555</v>
      </c>
      <c r="M90" s="22">
        <v>14070</v>
      </c>
    </row>
    <row r="91" spans="1:13" x14ac:dyDescent="0.35">
      <c r="A91" s="18">
        <v>4</v>
      </c>
      <c r="B91" s="19" t="s">
        <v>118</v>
      </c>
      <c r="C91" s="20" t="s">
        <v>30</v>
      </c>
      <c r="D91" s="21">
        <v>130290</v>
      </c>
      <c r="E91" s="21">
        <v>43159</v>
      </c>
      <c r="F91" s="21">
        <v>35067</v>
      </c>
      <c r="G91" s="21">
        <v>25882</v>
      </c>
      <c r="H91" s="21">
        <v>11078</v>
      </c>
      <c r="I91" s="21">
        <v>3429</v>
      </c>
      <c r="J91" s="21">
        <v>2562</v>
      </c>
      <c r="K91" s="22">
        <v>1027</v>
      </c>
      <c r="L91" s="21">
        <v>8645</v>
      </c>
      <c r="M91" s="22" t="s">
        <v>134</v>
      </c>
    </row>
    <row r="92" spans="1:13" x14ac:dyDescent="0.35">
      <c r="A92" s="18">
        <v>11</v>
      </c>
      <c r="B92" s="19" t="s">
        <v>119</v>
      </c>
      <c r="C92" s="20" t="s">
        <v>28</v>
      </c>
      <c r="D92" s="21">
        <v>16997</v>
      </c>
      <c r="E92" s="21">
        <v>6248</v>
      </c>
      <c r="F92" s="21">
        <v>5068</v>
      </c>
      <c r="G92" s="21">
        <v>3899</v>
      </c>
      <c r="H92" s="21">
        <v>1762</v>
      </c>
      <c r="I92" s="21">
        <v>572</v>
      </c>
      <c r="J92" s="21">
        <v>685</v>
      </c>
      <c r="K92" s="22">
        <v>257</v>
      </c>
      <c r="L92" s="21">
        <v>1495</v>
      </c>
      <c r="M92" s="22">
        <v>5068</v>
      </c>
    </row>
    <row r="93" spans="1:13" x14ac:dyDescent="0.35">
      <c r="A93" s="18">
        <v>5</v>
      </c>
      <c r="B93" s="19" t="s">
        <v>120</v>
      </c>
      <c r="C93" s="20" t="s">
        <v>28</v>
      </c>
      <c r="D93" s="21">
        <v>72386</v>
      </c>
      <c r="E93" s="21">
        <v>24437</v>
      </c>
      <c r="F93" s="21">
        <v>19794</v>
      </c>
      <c r="G93" s="21">
        <v>14698</v>
      </c>
      <c r="H93" s="21">
        <v>6143</v>
      </c>
      <c r="I93" s="21">
        <v>1435</v>
      </c>
      <c r="J93" s="21">
        <v>2186</v>
      </c>
      <c r="K93" s="22">
        <v>2220</v>
      </c>
      <c r="L93" s="21">
        <v>5890</v>
      </c>
      <c r="M93" s="22">
        <v>19794</v>
      </c>
    </row>
    <row r="94" spans="1:13" x14ac:dyDescent="0.35">
      <c r="A94" s="18">
        <v>10</v>
      </c>
      <c r="B94" s="19" t="s">
        <v>121</v>
      </c>
      <c r="C94" s="20" t="s">
        <v>28</v>
      </c>
      <c r="D94" s="21">
        <v>11119</v>
      </c>
      <c r="E94" s="21">
        <v>4015</v>
      </c>
      <c r="F94" s="21">
        <v>3343</v>
      </c>
      <c r="G94" s="21">
        <v>2509</v>
      </c>
      <c r="H94" s="21">
        <v>1080</v>
      </c>
      <c r="I94" s="21">
        <v>371</v>
      </c>
      <c r="J94" s="21">
        <v>348</v>
      </c>
      <c r="K94" s="22">
        <v>105</v>
      </c>
      <c r="L94" s="21">
        <v>885</v>
      </c>
      <c r="M94" s="22">
        <v>3343</v>
      </c>
    </row>
    <row r="95" spans="1:13" ht="15" thickBot="1" x14ac:dyDescent="0.4">
      <c r="A95" s="152">
        <v>3</v>
      </c>
      <c r="B95" s="153" t="s">
        <v>122</v>
      </c>
      <c r="C95" s="154" t="s">
        <v>28</v>
      </c>
      <c r="D95" s="155">
        <v>16447</v>
      </c>
      <c r="E95" s="155">
        <v>5447</v>
      </c>
      <c r="F95" s="155">
        <v>4398</v>
      </c>
      <c r="G95" s="155">
        <v>3286</v>
      </c>
      <c r="H95" s="155">
        <v>1380</v>
      </c>
      <c r="I95" s="155">
        <v>499</v>
      </c>
      <c r="J95" s="155">
        <v>477</v>
      </c>
      <c r="K95" s="156">
        <v>326</v>
      </c>
      <c r="L95" s="155">
        <v>1265</v>
      </c>
      <c r="M95" s="156">
        <v>4398</v>
      </c>
    </row>
    <row r="96" spans="1:13" x14ac:dyDescent="0.35">
      <c r="A96" s="128">
        <v>8</v>
      </c>
      <c r="B96" s="157" t="s">
        <v>123</v>
      </c>
      <c r="C96" s="158" t="s">
        <v>28</v>
      </c>
      <c r="D96" s="159">
        <v>13627</v>
      </c>
      <c r="E96" s="159">
        <v>5017</v>
      </c>
      <c r="F96" s="159">
        <v>4183</v>
      </c>
      <c r="G96" s="159">
        <v>2948</v>
      </c>
      <c r="H96" s="159">
        <v>1242</v>
      </c>
      <c r="I96" s="159">
        <v>305</v>
      </c>
      <c r="J96" s="159">
        <v>317</v>
      </c>
      <c r="K96" s="160">
        <v>78</v>
      </c>
      <c r="L96" s="159">
        <v>1035</v>
      </c>
      <c r="M96" s="160">
        <v>4183</v>
      </c>
    </row>
    <row r="97" spans="1:13" x14ac:dyDescent="0.35">
      <c r="A97" s="18">
        <v>10</v>
      </c>
      <c r="B97" s="19" t="s">
        <v>124</v>
      </c>
      <c r="C97" s="20" t="s">
        <v>28</v>
      </c>
      <c r="D97" s="21">
        <v>15973</v>
      </c>
      <c r="E97" s="21">
        <v>5731</v>
      </c>
      <c r="F97" s="21">
        <v>4656</v>
      </c>
      <c r="G97" s="21">
        <v>3510</v>
      </c>
      <c r="H97" s="21">
        <v>1592</v>
      </c>
      <c r="I97" s="21">
        <v>707</v>
      </c>
      <c r="J97" s="21">
        <v>527</v>
      </c>
      <c r="K97" s="22">
        <v>126</v>
      </c>
      <c r="L97" s="21">
        <v>1375</v>
      </c>
      <c r="M97" s="22">
        <v>4656</v>
      </c>
    </row>
    <row r="98" spans="1:13" x14ac:dyDescent="0.35">
      <c r="A98" s="18">
        <v>10</v>
      </c>
      <c r="B98" s="19" t="s">
        <v>125</v>
      </c>
      <c r="C98" s="20" t="s">
        <v>28</v>
      </c>
      <c r="D98" s="21">
        <v>13619</v>
      </c>
      <c r="E98" s="21">
        <v>5159</v>
      </c>
      <c r="F98" s="21">
        <v>4328</v>
      </c>
      <c r="G98" s="21">
        <v>3191</v>
      </c>
      <c r="H98" s="21">
        <v>1534</v>
      </c>
      <c r="I98" s="21">
        <v>516</v>
      </c>
      <c r="J98" s="21">
        <v>739</v>
      </c>
      <c r="K98" s="22">
        <v>122</v>
      </c>
      <c r="L98" s="21">
        <v>1185</v>
      </c>
      <c r="M98" s="22">
        <v>4328</v>
      </c>
    </row>
    <row r="99" spans="1:13" x14ac:dyDescent="0.35">
      <c r="A99" s="18">
        <v>1</v>
      </c>
      <c r="B99" s="19" t="s">
        <v>126</v>
      </c>
      <c r="C99" s="20" t="s">
        <v>28</v>
      </c>
      <c r="D99" s="21">
        <v>54947</v>
      </c>
      <c r="E99" s="21">
        <v>19705</v>
      </c>
      <c r="F99" s="21">
        <v>16144</v>
      </c>
      <c r="G99" s="21">
        <v>11967</v>
      </c>
      <c r="H99" s="21">
        <v>5071</v>
      </c>
      <c r="I99" s="21">
        <v>1482</v>
      </c>
      <c r="J99" s="21">
        <v>1273</v>
      </c>
      <c r="K99" s="22">
        <v>1508</v>
      </c>
      <c r="L99" s="21">
        <v>4390</v>
      </c>
      <c r="M99" s="22">
        <v>16144</v>
      </c>
    </row>
    <row r="100" spans="1:13" x14ac:dyDescent="0.35">
      <c r="A100" s="18">
        <v>2</v>
      </c>
      <c r="B100" s="19" t="s">
        <v>127</v>
      </c>
      <c r="C100" s="20" t="s">
        <v>30</v>
      </c>
      <c r="D100" s="21">
        <v>701462</v>
      </c>
      <c r="E100" s="21">
        <v>193454</v>
      </c>
      <c r="F100" s="21">
        <v>146380</v>
      </c>
      <c r="G100" s="21">
        <v>102267</v>
      </c>
      <c r="H100" s="21">
        <v>39925</v>
      </c>
      <c r="I100" s="21">
        <v>10254</v>
      </c>
      <c r="J100" s="21">
        <v>10200</v>
      </c>
      <c r="K100" s="22">
        <v>40365</v>
      </c>
      <c r="L100" s="21">
        <v>25470</v>
      </c>
      <c r="M100" s="22" t="s">
        <v>134</v>
      </c>
    </row>
    <row r="101" spans="1:13" x14ac:dyDescent="0.35">
      <c r="A101" s="18">
        <v>11</v>
      </c>
      <c r="B101" s="19" t="s">
        <v>128</v>
      </c>
      <c r="C101" s="20" t="s">
        <v>28</v>
      </c>
      <c r="D101" s="21">
        <v>66876</v>
      </c>
      <c r="E101" s="21">
        <v>22308</v>
      </c>
      <c r="F101" s="21">
        <v>17919</v>
      </c>
      <c r="G101" s="21">
        <v>13136</v>
      </c>
      <c r="H101" s="21">
        <v>5549</v>
      </c>
      <c r="I101" s="21">
        <v>1349</v>
      </c>
      <c r="J101" s="21">
        <v>2019</v>
      </c>
      <c r="K101" s="22">
        <v>1052</v>
      </c>
      <c r="L101" s="21">
        <v>5070</v>
      </c>
      <c r="M101" s="22">
        <v>17919</v>
      </c>
    </row>
    <row r="102" spans="1:13" x14ac:dyDescent="0.35">
      <c r="A102" s="18">
        <v>1</v>
      </c>
      <c r="B102" s="19" t="s">
        <v>129</v>
      </c>
      <c r="C102" s="20" t="s">
        <v>30</v>
      </c>
      <c r="D102" s="21">
        <v>283292</v>
      </c>
      <c r="E102" s="21">
        <v>89721</v>
      </c>
      <c r="F102" s="21">
        <v>71148</v>
      </c>
      <c r="G102" s="21">
        <v>52518</v>
      </c>
      <c r="H102" s="21">
        <v>21847</v>
      </c>
      <c r="I102" s="21">
        <v>6932</v>
      </c>
      <c r="J102" s="21">
        <v>7651</v>
      </c>
      <c r="K102" s="22">
        <v>12906</v>
      </c>
      <c r="L102" s="21">
        <v>18765</v>
      </c>
      <c r="M102" s="22" t="s">
        <v>134</v>
      </c>
    </row>
    <row r="103" spans="1:13" x14ac:dyDescent="0.35">
      <c r="A103" s="18">
        <v>4</v>
      </c>
      <c r="B103" s="19" t="s">
        <v>130</v>
      </c>
      <c r="C103" s="20" t="s">
        <v>30</v>
      </c>
      <c r="D103" s="21">
        <v>38312</v>
      </c>
      <c r="E103" s="21">
        <v>12618</v>
      </c>
      <c r="F103" s="21">
        <v>9964</v>
      </c>
      <c r="G103" s="21">
        <v>7416</v>
      </c>
      <c r="H103" s="21">
        <v>3010</v>
      </c>
      <c r="I103" s="21">
        <v>1061</v>
      </c>
      <c r="J103" s="21">
        <v>655</v>
      </c>
      <c r="K103" s="22">
        <v>248</v>
      </c>
      <c r="L103" s="21">
        <v>2295</v>
      </c>
      <c r="M103" s="22" t="s">
        <v>134</v>
      </c>
    </row>
    <row r="104" spans="1:13" x14ac:dyDescent="0.35">
      <c r="A104" s="18">
        <v>12</v>
      </c>
      <c r="B104" s="19" t="s">
        <v>131</v>
      </c>
      <c r="C104" s="20" t="s">
        <v>30</v>
      </c>
      <c r="D104" s="21">
        <v>2711226</v>
      </c>
      <c r="E104" s="21">
        <v>675183</v>
      </c>
      <c r="F104" s="21">
        <v>524410</v>
      </c>
      <c r="G104" s="21">
        <v>374665</v>
      </c>
      <c r="H104" s="21">
        <v>152733</v>
      </c>
      <c r="I104" s="21">
        <v>45108</v>
      </c>
      <c r="J104" s="21">
        <v>93263</v>
      </c>
      <c r="K104" s="22">
        <v>347382</v>
      </c>
      <c r="L104" s="21">
        <v>160930</v>
      </c>
      <c r="M104" s="22" t="s">
        <v>134</v>
      </c>
    </row>
    <row r="105" spans="1:13" x14ac:dyDescent="0.35">
      <c r="A105" s="29">
        <v>13</v>
      </c>
      <c r="B105" s="30" t="s">
        <v>132</v>
      </c>
      <c r="C105" s="31" t="s">
        <v>30</v>
      </c>
      <c r="D105" s="32">
        <v>2470864</v>
      </c>
      <c r="E105" s="32">
        <v>780259</v>
      </c>
      <c r="F105" s="32">
        <v>618385</v>
      </c>
      <c r="G105" s="32">
        <v>452491</v>
      </c>
      <c r="H105" s="32">
        <v>187233</v>
      </c>
      <c r="I105" s="32">
        <v>57728</v>
      </c>
      <c r="J105" s="32">
        <v>57603</v>
      </c>
      <c r="K105" s="33">
        <v>218359</v>
      </c>
      <c r="L105" s="32">
        <v>143775</v>
      </c>
      <c r="M105" s="33" t="s">
        <v>134</v>
      </c>
    </row>
  </sheetData>
  <sheetProtection algorithmName="SHA-512" hashValue="EgWDuIpUJHzcsBi07khFXmnwCp6lF2nUeCbBb2rQpCEcFyL7AHXqdElc2SxXaIOM7PVwCliBryLhPlQBcm6fzA==" saltValue="DMVUL4vBdLDQSQZezApXow==" spinCount="100000" sheet="1" objects="1" scenarios="1"/>
  <autoFilter ref="A1:A105" xr:uid="{00000000-0009-0000-0000-000006000000}"/>
  <conditionalFormatting sqref="M2:M105">
    <cfRule type="expression" dxfId="0" priority="1">
      <formula>OR(M2=0,M2="")</formula>
    </cfRule>
  </conditionalFormatting>
  <dataValidations count="1">
    <dataValidation type="list" allowBlank="1" showInputMessage="1" showErrorMessage="1" promptTitle="Is This County Rural?" prompt="If the county is designated as rural, enter &quot;Y&quot; into the cell. The total 60 and older population will carry over into the rural column._x000a_" sqref="C2:C105" xr:uid="{00000000-0002-0000-0600-000000000000}">
      <formula1>" ,Y,N"</formula1>
    </dataValidation>
  </dataValidation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941CA-A9FD-4F3E-A241-5934CD84632A}">
  <sheetPr codeName="Sheet5"/>
  <dimension ref="B3:T107"/>
  <sheetViews>
    <sheetView workbookViewId="0">
      <selection activeCell="P5" sqref="P5"/>
    </sheetView>
  </sheetViews>
  <sheetFormatPr defaultRowHeight="14.5" x14ac:dyDescent="0.35"/>
  <cols>
    <col min="1" max="1" width="2.7265625" customWidth="1"/>
    <col min="2" max="2" width="7.7265625" customWidth="1"/>
    <col min="3" max="3" width="56.7265625" customWidth="1"/>
    <col min="4" max="4" width="2.7265625" customWidth="1"/>
    <col min="5" max="5" width="7.7265625" customWidth="1"/>
    <col min="6" max="6" width="21.7265625" customWidth="1"/>
    <col min="7" max="7" width="7.7265625" customWidth="1"/>
    <col min="8" max="8" width="2.7265625" customWidth="1"/>
    <col min="9" max="9" width="21.7265625" customWidth="1"/>
    <col min="11" max="11" width="11.81640625" bestFit="1" customWidth="1"/>
  </cols>
  <sheetData>
    <row r="3" spans="2:20" ht="15" thickBot="1" x14ac:dyDescent="0.4">
      <c r="B3" s="36" t="s">
        <v>240</v>
      </c>
      <c r="C3" s="36"/>
      <c r="E3" s="36" t="s">
        <v>238</v>
      </c>
      <c r="F3" s="36"/>
      <c r="G3" s="36"/>
      <c r="I3" s="36" t="s">
        <v>239</v>
      </c>
      <c r="K3" t="s">
        <v>267</v>
      </c>
      <c r="L3">
        <v>2020</v>
      </c>
      <c r="M3">
        <v>2021</v>
      </c>
      <c r="O3" t="s">
        <v>270</v>
      </c>
      <c r="P3" t="s">
        <v>271</v>
      </c>
      <c r="T3" t="s">
        <v>269</v>
      </c>
    </row>
    <row r="4" spans="2:20" x14ac:dyDescent="0.35">
      <c r="B4" s="37">
        <v>1</v>
      </c>
      <c r="C4" t="s">
        <v>241</v>
      </c>
      <c r="E4">
        <v>6</v>
      </c>
      <c r="F4" t="s">
        <v>137</v>
      </c>
      <c r="G4" t="b">
        <f>E4='Est by PSA'!$I$6</f>
        <v>0</v>
      </c>
      <c r="I4" t="str" cm="1">
        <f t="array" ref="I4:I11">IFERROR(_xlfn._xlws.FILTER($F$4:$F$107,$G$4:$G$107),"Illinois")</f>
        <v>DuPage County</v>
      </c>
      <c r="K4" t="str" cm="1">
        <f t="array" ref="K4:K11">CountyFilter</f>
        <v>DuPage</v>
      </c>
      <c r="L4" cm="1">
        <f t="array" ref="L4">_xlfn.XLOOKUP('Est by PSA'!$G$53,'FY26-23Est'!$C$21:$N$21,_xlfn.XLOOKUP(DATA!$K4,'FY26-23Est'!$C$22:$C$125,'FY26-23Est'!$C$22:$N$125))</f>
        <v>927263</v>
      </c>
      <c r="M4" cm="1">
        <f t="array" ref="M4">_xlfn.XLOOKUP('Est by PSA'!$G$53,'FY27-24Est'!$C$21:$N$21,_xlfn.XLOOKUP(DATA!$K4,'FY27-24Est'!$C$22:$C$125,'FY27-24Est'!$C$22:$N$125))</f>
        <v>930024</v>
      </c>
      <c r="N4" t="b">
        <f>COUNTA(K4)=1</f>
        <v>1</v>
      </c>
      <c r="O4" cm="1">
        <f t="array" ref="O4:O11">IFERROR(_xlfn._xlws.FILTER(L$4:L$19,$N$4:$N$19),"")</f>
        <v>927263</v>
      </c>
      <c r="P4" cm="1">
        <f t="array" ref="P4:P11">IFERROR(_xlfn._xlws.FILTER(M$4:M$19,$N$4:$N$19),"")</f>
        <v>930024</v>
      </c>
      <c r="T4" t="str" cm="1">
        <f t="array" ref="T4:T13">PROPER(TRANSPOSE(_xlfn.UNIQUE('FY27-24Est'!E21:N21,TRUE)))</f>
        <v>Total Population</v>
      </c>
    </row>
    <row r="5" spans="2:20" x14ac:dyDescent="0.35">
      <c r="B5" s="37">
        <v>2</v>
      </c>
      <c r="C5" t="s">
        <v>263</v>
      </c>
      <c r="E5">
        <v>11</v>
      </c>
      <c r="F5" t="s">
        <v>138</v>
      </c>
      <c r="G5" t="b">
        <f>E5='Est by PSA'!$I$6</f>
        <v>0</v>
      </c>
      <c r="I5" t="str">
        <v>Grundy County</v>
      </c>
      <c r="K5" t="str">
        <v>Grundy</v>
      </c>
      <c r="L5" cm="1">
        <f t="array" ref="L5">_xlfn.XLOOKUP('Est by PSA'!$G$53,'FY26-23Est'!$C$21:$N$21,_xlfn.XLOOKUP(DATA!$K5,'FY26-23Est'!$C$22:$C$125,'FY26-23Est'!$C$22:$N$125))</f>
        <v>52920</v>
      </c>
      <c r="M5" cm="1">
        <f t="array" ref="M5">_xlfn.XLOOKUP('Est by PSA'!$G$53,'FY27-24Est'!$C$21:$N$21,_xlfn.XLOOKUP(DATA!$K5,'FY27-24Est'!$C$22:$C$125,'FY27-24Est'!$C$22:$N$125))</f>
        <v>53219</v>
      </c>
      <c r="N5" t="b">
        <f t="shared" ref="N5:N19" si="0">COUNTA(K5)=1</f>
        <v>1</v>
      </c>
      <c r="O5">
        <v>52920</v>
      </c>
      <c r="P5">
        <v>53219</v>
      </c>
      <c r="T5" t="str">
        <v>55+ Population</v>
      </c>
    </row>
    <row r="6" spans="2:20" x14ac:dyDescent="0.35">
      <c r="B6" s="37">
        <v>3</v>
      </c>
      <c r="C6" t="s">
        <v>258</v>
      </c>
      <c r="E6">
        <v>8</v>
      </c>
      <c r="F6" t="s">
        <v>139</v>
      </c>
      <c r="G6" t="b">
        <f>E6='Est by PSA'!$I$6</f>
        <v>0</v>
      </c>
      <c r="I6" t="str">
        <v>Kane County</v>
      </c>
      <c r="K6" t="str">
        <v>Kane</v>
      </c>
      <c r="L6" cm="1">
        <f t="array" ref="L6">_xlfn.XLOOKUP('Est by PSA'!$G$53,'FY26-23Est'!$C$21:$N$21,_xlfn.XLOOKUP(DATA!$K6,'FY26-23Est'!$C$22:$C$125,'FY26-23Est'!$C$22:$N$125))</f>
        <v>516097</v>
      </c>
      <c r="M6" cm="1">
        <f t="array" ref="M6">_xlfn.XLOOKUP('Est by PSA'!$G$53,'FY27-24Est'!$C$21:$N$21,_xlfn.XLOOKUP(DATA!$K6,'FY27-24Est'!$C$22:$C$125,'FY27-24Est'!$C$22:$N$125))</f>
        <v>517255</v>
      </c>
      <c r="N6" t="b">
        <f t="shared" si="0"/>
        <v>1</v>
      </c>
      <c r="O6">
        <v>516097</v>
      </c>
      <c r="P6">
        <v>517255</v>
      </c>
      <c r="T6" t="str">
        <v>60+ Population</v>
      </c>
    </row>
    <row r="7" spans="2:20" x14ac:dyDescent="0.35">
      <c r="B7" s="37">
        <v>4</v>
      </c>
      <c r="C7" t="s">
        <v>259</v>
      </c>
      <c r="E7">
        <v>1</v>
      </c>
      <c r="F7" t="s">
        <v>140</v>
      </c>
      <c r="G7" t="b">
        <f>E7='Est by PSA'!$I$6</f>
        <v>0</v>
      </c>
      <c r="I7" t="str">
        <v>Kankakee County</v>
      </c>
      <c r="K7" t="str">
        <v>Kankakee</v>
      </c>
      <c r="L7" cm="1">
        <f t="array" ref="L7">_xlfn.XLOOKUP('Est by PSA'!$G$53,'FY26-23Est'!$C$21:$N$21,_xlfn.XLOOKUP(DATA!$K7,'FY26-23Est'!$C$22:$C$125,'FY26-23Est'!$C$22:$N$125))</f>
        <v>106833</v>
      </c>
      <c r="M7" cm="1">
        <f t="array" ref="M7">_xlfn.XLOOKUP('Est by PSA'!$G$53,'FY27-24Est'!$C$21:$N$21,_xlfn.XLOOKUP(DATA!$K7,'FY27-24Est'!$C$22:$C$125,'FY27-24Est'!$C$22:$N$125))</f>
        <v>106635</v>
      </c>
      <c r="N7" t="b">
        <f t="shared" si="0"/>
        <v>1</v>
      </c>
      <c r="O7">
        <v>106833</v>
      </c>
      <c r="P7">
        <v>106635</v>
      </c>
      <c r="T7" t="str">
        <v>65+ Population</v>
      </c>
    </row>
    <row r="8" spans="2:20" x14ac:dyDescent="0.35">
      <c r="B8" s="37">
        <v>5</v>
      </c>
      <c r="C8" t="s">
        <v>256</v>
      </c>
      <c r="E8">
        <v>6</v>
      </c>
      <c r="F8" t="s">
        <v>141</v>
      </c>
      <c r="G8" t="b">
        <f>E8='Est by PSA'!$I$6</f>
        <v>0</v>
      </c>
      <c r="I8" t="str">
        <v>Kendall County</v>
      </c>
      <c r="K8" t="str">
        <v>Kendall</v>
      </c>
      <c r="L8" cm="1">
        <f t="array" ref="L8">_xlfn.XLOOKUP('Est by PSA'!$G$53,'FY26-23Est'!$C$21:$N$21,_xlfn.XLOOKUP(DATA!$K8,'FY26-23Est'!$C$22:$C$125,'FY26-23Est'!$C$22:$N$125))</f>
        <v>135053</v>
      </c>
      <c r="M8" cm="1">
        <f t="array" ref="M8">_xlfn.XLOOKUP('Est by PSA'!$G$53,'FY27-24Est'!$C$21:$N$21,_xlfn.XLOOKUP(DATA!$K8,'FY27-24Est'!$C$22:$C$125,'FY27-24Est'!$C$22:$N$125))</f>
        <v>137675</v>
      </c>
      <c r="N8" t="b">
        <f t="shared" si="0"/>
        <v>1</v>
      </c>
      <c r="O8">
        <v>135053</v>
      </c>
      <c r="P8">
        <v>137675</v>
      </c>
      <c r="T8" t="str">
        <v>75+ Population</v>
      </c>
    </row>
    <row r="9" spans="2:20" x14ac:dyDescent="0.35">
      <c r="B9" s="37">
        <v>6</v>
      </c>
      <c r="C9" t="s">
        <v>257</v>
      </c>
      <c r="E9">
        <v>3</v>
      </c>
      <c r="F9" t="s">
        <v>142</v>
      </c>
      <c r="G9" t="b">
        <f>E9='Est by PSA'!$I$6</f>
        <v>0</v>
      </c>
      <c r="I9" t="str">
        <v>Lake County</v>
      </c>
      <c r="K9" t="str">
        <v>Lake</v>
      </c>
      <c r="L9" cm="1">
        <f t="array" ref="L9">_xlfn.XLOOKUP('Est by PSA'!$G$53,'FY26-23Est'!$C$21:$N$21,_xlfn.XLOOKUP(DATA!$K9,'FY26-23Est'!$C$22:$C$125,'FY26-23Est'!$C$22:$N$125))</f>
        <v>711885</v>
      </c>
      <c r="M9" cm="1">
        <f t="array" ref="M9">_xlfn.XLOOKUP('Est by PSA'!$G$53,'FY27-24Est'!$C$21:$N$21,_xlfn.XLOOKUP(DATA!$K9,'FY27-24Est'!$C$22:$C$125,'FY27-24Est'!$C$22:$N$125))</f>
        <v>714223</v>
      </c>
      <c r="N9" t="b">
        <f t="shared" si="0"/>
        <v>1</v>
      </c>
      <c r="O9">
        <v>711885</v>
      </c>
      <c r="P9">
        <v>714223</v>
      </c>
      <c r="T9" t="str">
        <v>85+ Population</v>
      </c>
    </row>
    <row r="10" spans="2:20" x14ac:dyDescent="0.35">
      <c r="B10" s="37">
        <v>7</v>
      </c>
      <c r="C10" t="s">
        <v>264</v>
      </c>
      <c r="E10">
        <v>6</v>
      </c>
      <c r="F10" t="s">
        <v>143</v>
      </c>
      <c r="G10" t="b">
        <f>E10='Est by PSA'!$I$6</f>
        <v>0</v>
      </c>
      <c r="I10" t="str">
        <v>McHenry County</v>
      </c>
      <c r="K10" t="str">
        <v>McHenry</v>
      </c>
      <c r="L10" cm="1">
        <f t="array" ref="L10">_xlfn.XLOOKUP('Est by PSA'!$G$53,'FY26-23Est'!$C$21:$N$21,_xlfn.XLOOKUP(DATA!$K10,'FY26-23Est'!$C$22:$C$125,'FY26-23Est'!$C$22:$N$125))</f>
        <v>311366</v>
      </c>
      <c r="M10" cm="1">
        <f t="array" ref="M10">_xlfn.XLOOKUP('Est by PSA'!$G$53,'FY27-24Est'!$C$21:$N$21,_xlfn.XLOOKUP(DATA!$K10,'FY27-24Est'!$C$22:$C$125,'FY27-24Est'!$C$22:$N$125))</f>
        <v>312591</v>
      </c>
      <c r="N10" t="b">
        <f t="shared" si="0"/>
        <v>1</v>
      </c>
      <c r="O10">
        <v>311366</v>
      </c>
      <c r="P10">
        <v>312591</v>
      </c>
      <c r="T10" t="str">
        <v>Poverty Population</v>
      </c>
    </row>
    <row r="11" spans="2:20" x14ac:dyDescent="0.35">
      <c r="B11" s="37">
        <v>8</v>
      </c>
      <c r="C11" t="s">
        <v>261</v>
      </c>
      <c r="E11">
        <v>1</v>
      </c>
      <c r="F11" t="s">
        <v>144</v>
      </c>
      <c r="G11" t="b">
        <f>E11='Est by PSA'!$I$6</f>
        <v>0</v>
      </c>
      <c r="I11" t="str">
        <v>Will County</v>
      </c>
      <c r="K11" t="str">
        <v>Will</v>
      </c>
      <c r="L11" cm="1">
        <f t="array" ref="L11">_xlfn.XLOOKUP('Est by PSA'!$G$53,'FY26-23Est'!$C$21:$N$21,_xlfn.XLOOKUP(DATA!$K11,'FY26-23Est'!$C$22:$C$125,'FY26-23Est'!$C$22:$N$125))</f>
        <v>698450</v>
      </c>
      <c r="M11" cm="1">
        <f t="array" ref="M11">_xlfn.XLOOKUP('Est by PSA'!$G$53,'FY27-24Est'!$C$21:$N$21,_xlfn.XLOOKUP(DATA!$K11,'FY27-24Est'!$C$22:$C$125,'FY27-24Est'!$C$22:$N$125))</f>
        <v>701462</v>
      </c>
      <c r="N11" t="b">
        <f t="shared" si="0"/>
        <v>1</v>
      </c>
      <c r="O11">
        <v>698450</v>
      </c>
      <c r="P11">
        <v>701462</v>
      </c>
      <c r="T11" t="str">
        <v>Minority Population</v>
      </c>
    </row>
    <row r="12" spans="2:20" x14ac:dyDescent="0.35">
      <c r="B12" s="37">
        <v>9</v>
      </c>
      <c r="C12" t="s">
        <v>260</v>
      </c>
      <c r="E12">
        <v>7</v>
      </c>
      <c r="F12" t="s">
        <v>145</v>
      </c>
      <c r="G12" t="b">
        <f>E12='Est by PSA'!$I$6</f>
        <v>0</v>
      </c>
      <c r="L12" t="e" cm="1">
        <f t="array" ref="L12">_xlfn.XLOOKUP('Est by PSA'!$G$53,'FY26-23Est'!$C$21:$N$21,_xlfn.XLOOKUP(DATA!$K12,'FY26-23Est'!$C$22:$C$125,'FY26-23Est'!$C$22:$N$125))</f>
        <v>#N/A</v>
      </c>
      <c r="M12" t="e" cm="1">
        <f t="array" ref="M12">_xlfn.XLOOKUP('Est by PSA'!$G$53,'FY27-24Est'!$C$21:$N$21,_xlfn.XLOOKUP(DATA!$K12,'FY27-24Est'!$C$22:$C$125,'FY27-24Est'!$C$22:$N$125))</f>
        <v>#N/A</v>
      </c>
      <c r="N12" t="b">
        <f t="shared" si="0"/>
        <v>0</v>
      </c>
      <c r="T12" t="str">
        <v>Living Alone Population</v>
      </c>
    </row>
    <row r="13" spans="2:20" x14ac:dyDescent="0.35">
      <c r="B13" s="37">
        <v>10</v>
      </c>
      <c r="C13" t="s">
        <v>266</v>
      </c>
      <c r="E13">
        <v>5</v>
      </c>
      <c r="F13" t="s">
        <v>146</v>
      </c>
      <c r="G13" t="b">
        <f>E13='Est by PSA'!$I$6</f>
        <v>0</v>
      </c>
      <c r="L13" t="e" cm="1">
        <f t="array" ref="L13">_xlfn.XLOOKUP('Est by PSA'!$G$53,'FY26-23Est'!$C$21:$N$21,_xlfn.XLOOKUP(DATA!$K13,'FY26-23Est'!$C$22:$C$125,'FY26-23Est'!$C$22:$N$125))</f>
        <v>#N/A</v>
      </c>
      <c r="M13" t="e" cm="1">
        <f t="array" ref="M13">_xlfn.XLOOKUP('Est by PSA'!$G$53,'FY27-24Est'!$C$21:$N$21,_xlfn.XLOOKUP(DATA!$K13,'FY27-24Est'!$C$22:$C$125,'FY27-24Est'!$C$22:$N$125))</f>
        <v>#N/A</v>
      </c>
      <c r="N13" t="b">
        <f t="shared" si="0"/>
        <v>0</v>
      </c>
      <c r="T13" t="str">
        <v>Rural Population</v>
      </c>
    </row>
    <row r="14" spans="2:20" x14ac:dyDescent="0.35">
      <c r="B14" s="37">
        <v>11</v>
      </c>
      <c r="C14" t="s">
        <v>265</v>
      </c>
      <c r="E14">
        <v>7</v>
      </c>
      <c r="F14" t="s">
        <v>147</v>
      </c>
      <c r="G14" t="b">
        <f>E14='Est by PSA'!$I$6</f>
        <v>0</v>
      </c>
      <c r="L14" t="e" cm="1">
        <f t="array" ref="L14">_xlfn.XLOOKUP('Est by PSA'!$G$53,'FY26-23Est'!$C$21:$N$21,_xlfn.XLOOKUP(DATA!$K14,'FY26-23Est'!$C$22:$C$125,'FY26-23Est'!$C$22:$N$125))</f>
        <v>#N/A</v>
      </c>
      <c r="M14" t="e" cm="1">
        <f t="array" ref="M14">_xlfn.XLOOKUP('Est by PSA'!$G$53,'FY27-24Est'!$C$21:$N$21,_xlfn.XLOOKUP(DATA!$K14,'FY27-24Est'!$C$22:$C$125,'FY27-24Est'!$C$22:$N$125))</f>
        <v>#N/A</v>
      </c>
      <c r="N14" t="b">
        <f t="shared" si="0"/>
        <v>0</v>
      </c>
    </row>
    <row r="15" spans="2:20" x14ac:dyDescent="0.35">
      <c r="B15" s="37">
        <v>12</v>
      </c>
      <c r="C15" t="s">
        <v>262</v>
      </c>
      <c r="E15">
        <v>5</v>
      </c>
      <c r="F15" t="s">
        <v>148</v>
      </c>
      <c r="G15" t="b">
        <f>E15='Est by PSA'!$I$6</f>
        <v>0</v>
      </c>
      <c r="L15" t="e" cm="1">
        <f t="array" ref="L15">_xlfn.XLOOKUP('Est by PSA'!$G$53,'FY26-23Est'!$C$21:$N$21,_xlfn.XLOOKUP(DATA!$K15,'FY26-23Est'!$C$22:$C$125,'FY26-23Est'!$C$22:$N$125))</f>
        <v>#N/A</v>
      </c>
      <c r="M15" t="e" cm="1">
        <f t="array" ref="M15">_xlfn.XLOOKUP('Est by PSA'!$G$53,'FY27-24Est'!$C$21:$N$21,_xlfn.XLOOKUP(DATA!$K15,'FY27-24Est'!$C$22:$C$125,'FY27-24Est'!$C$22:$N$125))</f>
        <v>#N/A</v>
      </c>
      <c r="N15" t="b">
        <f t="shared" si="0"/>
        <v>0</v>
      </c>
    </row>
    <row r="16" spans="2:20" x14ac:dyDescent="0.35">
      <c r="B16" s="37">
        <v>13</v>
      </c>
      <c r="C16" t="s">
        <v>23</v>
      </c>
      <c r="E16">
        <v>9</v>
      </c>
      <c r="F16" t="s">
        <v>149</v>
      </c>
      <c r="G16" t="b">
        <f>E16='Est by PSA'!$I$6</f>
        <v>0</v>
      </c>
      <c r="L16" t="e" cm="1">
        <f t="array" ref="L16">_xlfn.XLOOKUP('Est by PSA'!$G$53,'FY26-23Est'!$C$21:$N$21,_xlfn.XLOOKUP(DATA!$K16,'FY26-23Est'!$C$22:$C$125,'FY26-23Est'!$C$22:$N$125))</f>
        <v>#N/A</v>
      </c>
      <c r="M16" t="e" cm="1">
        <f t="array" ref="M16">_xlfn.XLOOKUP('Est by PSA'!$G$53,'FY27-24Est'!$C$21:$N$21,_xlfn.XLOOKUP(DATA!$K16,'FY27-24Est'!$C$22:$C$125,'FY27-24Est'!$C$22:$N$125))</f>
        <v>#N/A</v>
      </c>
      <c r="N16" t="b">
        <f t="shared" si="0"/>
        <v>0</v>
      </c>
    </row>
    <row r="17" spans="5:14" x14ac:dyDescent="0.35">
      <c r="E17">
        <v>8</v>
      </c>
      <c r="F17" t="s">
        <v>150</v>
      </c>
      <c r="G17" t="b">
        <f>E17='Est by PSA'!$I$6</f>
        <v>0</v>
      </c>
      <c r="L17" t="e" cm="1">
        <f t="array" ref="L17">_xlfn.XLOOKUP('Est by PSA'!$G$53,'FY26-23Est'!$C$21:$N$21,_xlfn.XLOOKUP(DATA!$K17,'FY26-23Est'!$C$22:$C$125,'FY26-23Est'!$C$22:$N$125))</f>
        <v>#N/A</v>
      </c>
      <c r="M17" t="e" cm="1">
        <f t="array" ref="M17">_xlfn.XLOOKUP('Est by PSA'!$G$53,'FY27-24Est'!$C$21:$N$21,_xlfn.XLOOKUP(DATA!$K17,'FY27-24Est'!$C$22:$C$125,'FY27-24Est'!$C$22:$N$125))</f>
        <v>#N/A</v>
      </c>
      <c r="N17" t="b">
        <f t="shared" si="0"/>
        <v>0</v>
      </c>
    </row>
    <row r="18" spans="5:14" x14ac:dyDescent="0.35">
      <c r="E18">
        <v>5</v>
      </c>
      <c r="F18" t="s">
        <v>151</v>
      </c>
      <c r="G18" t="b">
        <f>E18='Est by PSA'!$I$6</f>
        <v>0</v>
      </c>
      <c r="L18" t="e" cm="1">
        <f t="array" ref="L18">_xlfn.XLOOKUP('Est by PSA'!$G$53,'FY26-23Est'!$C$21:$N$21,_xlfn.XLOOKUP(DATA!$K18,'FY26-23Est'!$C$22:$C$125,'FY26-23Est'!$C$22:$N$125))</f>
        <v>#N/A</v>
      </c>
      <c r="M18" t="e" cm="1">
        <f t="array" ref="M18">_xlfn.XLOOKUP('Est by PSA'!$G$53,'FY27-24Est'!$C$21:$N$21,_xlfn.XLOOKUP(DATA!$K18,'FY27-24Est'!$C$22:$C$125,'FY27-24Est'!$C$22:$N$125))</f>
        <v>#N/A</v>
      </c>
      <c r="N18" t="b">
        <f t="shared" si="0"/>
        <v>0</v>
      </c>
    </row>
    <row r="19" spans="5:14" x14ac:dyDescent="0.35">
      <c r="E19" t="s">
        <v>282</v>
      </c>
      <c r="F19" t="s">
        <v>136</v>
      </c>
      <c r="G19" t="b">
        <f>E19='Est by PSA'!$I$6</f>
        <v>0</v>
      </c>
      <c r="L19" t="e" cm="1">
        <f t="array" ref="L19">_xlfn.XLOOKUP('Est by PSA'!$G$53,'FY26-23Est'!$C$21:$N$21,_xlfn.XLOOKUP(DATA!$K19,'FY26-23Est'!$C$22:$C$125,'FY26-23Est'!$C$22:$N$125))</f>
        <v>#N/A</v>
      </c>
      <c r="M19" t="e" cm="1">
        <f t="array" ref="M19">_xlfn.XLOOKUP('Est by PSA'!$G$53,'FY27-24Est'!$C$21:$N$21,_xlfn.XLOOKUP(DATA!$K19,'FY27-24Est'!$C$22:$C$125,'FY27-24Est'!$C$22:$N$125))</f>
        <v>#N/A</v>
      </c>
      <c r="N19" t="b">
        <f t="shared" si="0"/>
        <v>0</v>
      </c>
    </row>
    <row r="20" spans="5:14" x14ac:dyDescent="0.35">
      <c r="E20">
        <v>10</v>
      </c>
      <c r="F20" t="s">
        <v>152</v>
      </c>
      <c r="G20" t="b">
        <f>E20='Est by PSA'!$I$6</f>
        <v>0</v>
      </c>
    </row>
    <row r="21" spans="5:14" x14ac:dyDescent="0.35">
      <c r="E21">
        <v>5</v>
      </c>
      <c r="F21" t="s">
        <v>153</v>
      </c>
      <c r="G21" t="b">
        <f>E21='Est by PSA'!$I$6</f>
        <v>0</v>
      </c>
      <c r="L21" t="e">
        <f>SUM(L4:L19)</f>
        <v>#N/A</v>
      </c>
    </row>
    <row r="22" spans="5:14" x14ac:dyDescent="0.35">
      <c r="E22">
        <v>5</v>
      </c>
      <c r="F22" t="s">
        <v>154</v>
      </c>
      <c r="G22" t="b">
        <f>E22='Est by PSA'!$I$6</f>
        <v>0</v>
      </c>
    </row>
    <row r="23" spans="5:14" x14ac:dyDescent="0.35">
      <c r="E23">
        <v>1</v>
      </c>
      <c r="F23" t="s">
        <v>155</v>
      </c>
      <c r="G23" t="b">
        <f>E23='Est by PSA'!$I$6</f>
        <v>0</v>
      </c>
    </row>
    <row r="24" spans="5:14" x14ac:dyDescent="0.35">
      <c r="E24">
        <v>5</v>
      </c>
      <c r="F24" t="s">
        <v>156</v>
      </c>
      <c r="G24" t="b">
        <f>E24='Est by PSA'!$I$6</f>
        <v>0</v>
      </c>
    </row>
    <row r="25" spans="5:14" x14ac:dyDescent="0.35">
      <c r="E25">
        <v>2</v>
      </c>
      <c r="F25" t="s">
        <v>157</v>
      </c>
      <c r="G25" t="b">
        <f>E25='Est by PSA'!$I$6</f>
        <v>1</v>
      </c>
    </row>
    <row r="26" spans="5:14" x14ac:dyDescent="0.35">
      <c r="E26">
        <v>5</v>
      </c>
      <c r="F26" t="s">
        <v>158</v>
      </c>
      <c r="G26" t="b">
        <f>E26='Est by PSA'!$I$6</f>
        <v>0</v>
      </c>
    </row>
    <row r="27" spans="5:14" x14ac:dyDescent="0.35">
      <c r="E27">
        <v>10</v>
      </c>
      <c r="F27" t="s">
        <v>159</v>
      </c>
      <c r="G27" t="b">
        <f>E27='Est by PSA'!$I$6</f>
        <v>0</v>
      </c>
    </row>
    <row r="28" spans="5:14" x14ac:dyDescent="0.35">
      <c r="E28">
        <v>9</v>
      </c>
      <c r="F28" t="s">
        <v>160</v>
      </c>
      <c r="G28" t="b">
        <f>E28='Est by PSA'!$I$6</f>
        <v>0</v>
      </c>
    </row>
    <row r="29" spans="5:14" x14ac:dyDescent="0.35">
      <c r="E29">
        <v>9</v>
      </c>
      <c r="F29" t="s">
        <v>161</v>
      </c>
      <c r="G29" t="b">
        <f>E29='Est by PSA'!$I$6</f>
        <v>0</v>
      </c>
    </row>
    <row r="30" spans="5:14" x14ac:dyDescent="0.35">
      <c r="E30">
        <v>5</v>
      </c>
      <c r="F30" t="s">
        <v>162</v>
      </c>
      <c r="G30" t="b">
        <f>E30='Est by PSA'!$I$6</f>
        <v>0</v>
      </c>
    </row>
    <row r="31" spans="5:14" x14ac:dyDescent="0.35">
      <c r="E31">
        <v>11</v>
      </c>
      <c r="F31" t="s">
        <v>163</v>
      </c>
      <c r="G31" t="b">
        <f>E31='Est by PSA'!$I$6</f>
        <v>0</v>
      </c>
    </row>
    <row r="32" spans="5:14" x14ac:dyDescent="0.35">
      <c r="E32">
        <v>4</v>
      </c>
      <c r="F32" t="s">
        <v>164</v>
      </c>
      <c r="G32" t="b">
        <f>E32='Est by PSA'!$I$6</f>
        <v>0</v>
      </c>
    </row>
    <row r="33" spans="5:7" x14ac:dyDescent="0.35">
      <c r="E33">
        <v>11</v>
      </c>
      <c r="F33" t="s">
        <v>165</v>
      </c>
      <c r="G33" t="b">
        <f>E33='Est by PSA'!$I$6</f>
        <v>0</v>
      </c>
    </row>
    <row r="34" spans="5:7" x14ac:dyDescent="0.35">
      <c r="E34">
        <v>7</v>
      </c>
      <c r="F34" t="s">
        <v>166</v>
      </c>
      <c r="G34" t="b">
        <f>E34='Est by PSA'!$I$6</f>
        <v>0</v>
      </c>
    </row>
    <row r="35" spans="5:7" x14ac:dyDescent="0.35">
      <c r="E35">
        <v>2</v>
      </c>
      <c r="F35" t="s">
        <v>167</v>
      </c>
      <c r="G35" t="b">
        <f>E35='Est by PSA'!$I$6</f>
        <v>1</v>
      </c>
    </row>
    <row r="36" spans="5:7" x14ac:dyDescent="0.35">
      <c r="E36">
        <v>10</v>
      </c>
      <c r="F36" t="s">
        <v>168</v>
      </c>
      <c r="G36" t="b">
        <f>E36='Est by PSA'!$I$6</f>
        <v>0</v>
      </c>
    </row>
    <row r="37" spans="5:7" x14ac:dyDescent="0.35">
      <c r="E37">
        <v>6</v>
      </c>
      <c r="F37" t="s">
        <v>169</v>
      </c>
      <c r="G37" t="b">
        <f>E37='Est by PSA'!$I$6</f>
        <v>0</v>
      </c>
    </row>
    <row r="38" spans="5:7" x14ac:dyDescent="0.35">
      <c r="E38">
        <v>11</v>
      </c>
      <c r="F38" t="s">
        <v>170</v>
      </c>
      <c r="G38" t="b">
        <f>E38='Est by PSA'!$I$6</f>
        <v>0</v>
      </c>
    </row>
    <row r="39" spans="5:7" x14ac:dyDescent="0.35">
      <c r="E39">
        <v>3</v>
      </c>
      <c r="F39" t="s">
        <v>171</v>
      </c>
      <c r="G39" t="b">
        <f>E39='Est by PSA'!$I$6</f>
        <v>0</v>
      </c>
    </row>
    <row r="40" spans="5:7" x14ac:dyDescent="0.35">
      <c r="E40">
        <v>3</v>
      </c>
      <c r="F40" t="s">
        <v>172</v>
      </c>
      <c r="G40" t="b">
        <f>E40='Est by PSA'!$I$6</f>
        <v>0</v>
      </c>
    </row>
    <row r="41" spans="5:7" x14ac:dyDescent="0.35">
      <c r="E41">
        <v>5</v>
      </c>
      <c r="F41" t="s">
        <v>173</v>
      </c>
      <c r="G41" t="b">
        <f>E41='Est by PSA'!$I$6</f>
        <v>0</v>
      </c>
    </row>
    <row r="42" spans="5:7" x14ac:dyDescent="0.35">
      <c r="E42">
        <v>11</v>
      </c>
      <c r="F42" t="s">
        <v>174</v>
      </c>
      <c r="G42" t="b">
        <f>E42='Est by PSA'!$I$6</f>
        <v>0</v>
      </c>
    </row>
    <row r="43" spans="5:7" x14ac:dyDescent="0.35">
      <c r="E43">
        <v>10</v>
      </c>
      <c r="F43" t="s">
        <v>175</v>
      </c>
      <c r="G43" t="b">
        <f>E43='Est by PSA'!$I$6</f>
        <v>0</v>
      </c>
    </row>
    <row r="44" spans="5:7" x14ac:dyDescent="0.35">
      <c r="E44">
        <v>9</v>
      </c>
      <c r="F44" t="s">
        <v>176</v>
      </c>
      <c r="G44" t="b">
        <f>E44='Est by PSA'!$I$6</f>
        <v>0</v>
      </c>
    </row>
    <row r="45" spans="5:7" x14ac:dyDescent="0.35">
      <c r="E45">
        <v>7</v>
      </c>
      <c r="F45" t="s">
        <v>177</v>
      </c>
      <c r="G45" t="b">
        <f>E45='Est by PSA'!$I$6</f>
        <v>0</v>
      </c>
    </row>
    <row r="46" spans="5:7" x14ac:dyDescent="0.35">
      <c r="E46">
        <v>1</v>
      </c>
      <c r="F46" t="s">
        <v>178</v>
      </c>
      <c r="G46" t="b">
        <f>E46='Est by PSA'!$I$6</f>
        <v>0</v>
      </c>
    </row>
    <row r="47" spans="5:7" x14ac:dyDescent="0.35">
      <c r="E47">
        <v>11</v>
      </c>
      <c r="F47" t="s">
        <v>179</v>
      </c>
      <c r="G47" t="b">
        <f>E47='Est by PSA'!$I$6</f>
        <v>0</v>
      </c>
    </row>
    <row r="48" spans="5:7" x14ac:dyDescent="0.35">
      <c r="E48">
        <v>2</v>
      </c>
      <c r="F48" t="s">
        <v>180</v>
      </c>
      <c r="G48" t="b">
        <f>E48='Est by PSA'!$I$6</f>
        <v>1</v>
      </c>
    </row>
    <row r="49" spans="5:7" x14ac:dyDescent="0.35">
      <c r="E49">
        <v>2</v>
      </c>
      <c r="F49" t="s">
        <v>181</v>
      </c>
      <c r="G49" t="b">
        <f>E49='Est by PSA'!$I$6</f>
        <v>1</v>
      </c>
    </row>
    <row r="50" spans="5:7" x14ac:dyDescent="0.35">
      <c r="E50">
        <v>2</v>
      </c>
      <c r="F50" t="s">
        <v>182</v>
      </c>
      <c r="G50" t="b">
        <f>E50='Est by PSA'!$I$6</f>
        <v>1</v>
      </c>
    </row>
    <row r="51" spans="5:7" x14ac:dyDescent="0.35">
      <c r="E51">
        <v>3</v>
      </c>
      <c r="F51" t="s">
        <v>183</v>
      </c>
      <c r="G51" t="b">
        <f>E51='Est by PSA'!$I$6</f>
        <v>0</v>
      </c>
    </row>
    <row r="52" spans="5:7" x14ac:dyDescent="0.35">
      <c r="E52">
        <v>2</v>
      </c>
      <c r="F52" t="s">
        <v>184</v>
      </c>
      <c r="G52" t="b">
        <f>E52='Est by PSA'!$I$6</f>
        <v>1</v>
      </c>
    </row>
    <row r="53" spans="5:7" x14ac:dyDescent="0.35">
      <c r="E53">
        <v>3</v>
      </c>
      <c r="F53" t="s">
        <v>185</v>
      </c>
      <c r="G53" t="b">
        <f>E53='Est by PSA'!$I$6</f>
        <v>0</v>
      </c>
    </row>
    <row r="54" spans="5:7" x14ac:dyDescent="0.35">
      <c r="E54">
        <v>10</v>
      </c>
      <c r="F54" t="s">
        <v>186</v>
      </c>
      <c r="G54" t="b">
        <f>E54='Est by PSA'!$I$6</f>
        <v>0</v>
      </c>
    </row>
    <row r="55" spans="5:7" x14ac:dyDescent="0.35">
      <c r="E55">
        <v>1</v>
      </c>
      <c r="F55" t="s">
        <v>187</v>
      </c>
      <c r="G55" t="b">
        <f>E55='Est by PSA'!$I$6</f>
        <v>0</v>
      </c>
    </row>
    <row r="56" spans="5:7" x14ac:dyDescent="0.35">
      <c r="E56">
        <v>5</v>
      </c>
      <c r="F56" t="s">
        <v>188</v>
      </c>
      <c r="G56" t="b">
        <f>E56='Est by PSA'!$I$6</f>
        <v>0</v>
      </c>
    </row>
    <row r="57" spans="5:7" x14ac:dyDescent="0.35">
      <c r="E57">
        <v>7</v>
      </c>
      <c r="F57" t="s">
        <v>189</v>
      </c>
      <c r="G57" t="b">
        <f>E57='Est by PSA'!$I$6</f>
        <v>0</v>
      </c>
    </row>
    <row r="58" spans="5:7" x14ac:dyDescent="0.35">
      <c r="E58">
        <v>5</v>
      </c>
      <c r="F58" t="s">
        <v>190</v>
      </c>
      <c r="G58" t="b">
        <f>E58='Est by PSA'!$I$6</f>
        <v>0</v>
      </c>
    </row>
    <row r="59" spans="5:7" x14ac:dyDescent="0.35">
      <c r="E59">
        <v>7</v>
      </c>
      <c r="F59" t="s">
        <v>191</v>
      </c>
      <c r="G59" t="b">
        <f>E59='Est by PSA'!$I$6</f>
        <v>0</v>
      </c>
    </row>
    <row r="60" spans="5:7" x14ac:dyDescent="0.35">
      <c r="E60">
        <v>8</v>
      </c>
      <c r="F60" t="s">
        <v>192</v>
      </c>
      <c r="G60" t="b">
        <f>E60='Est by PSA'!$I$6</f>
        <v>0</v>
      </c>
    </row>
    <row r="61" spans="5:7" x14ac:dyDescent="0.35">
      <c r="E61">
        <v>9</v>
      </c>
      <c r="F61" t="s">
        <v>193</v>
      </c>
      <c r="G61" t="b">
        <f>E61='Est by PSA'!$I$6</f>
        <v>0</v>
      </c>
    </row>
    <row r="62" spans="5:7" x14ac:dyDescent="0.35">
      <c r="E62">
        <v>4</v>
      </c>
      <c r="F62" t="s">
        <v>194</v>
      </c>
      <c r="G62" t="b">
        <f>E62='Est by PSA'!$I$6</f>
        <v>0</v>
      </c>
    </row>
    <row r="63" spans="5:7" x14ac:dyDescent="0.35">
      <c r="E63">
        <v>7</v>
      </c>
      <c r="F63" t="s">
        <v>195</v>
      </c>
      <c r="G63" t="b">
        <f>E63='Est by PSA'!$I$6</f>
        <v>0</v>
      </c>
    </row>
    <row r="64" spans="5:7" x14ac:dyDescent="0.35">
      <c r="E64">
        <v>11</v>
      </c>
      <c r="F64" t="s">
        <v>196</v>
      </c>
      <c r="G64" t="b">
        <f>E64='Est by PSA'!$I$6</f>
        <v>0</v>
      </c>
    </row>
    <row r="65" spans="5:7" x14ac:dyDescent="0.35">
      <c r="E65">
        <v>3</v>
      </c>
      <c r="F65" t="s">
        <v>197</v>
      </c>
      <c r="G65" t="b">
        <f>E65='Est by PSA'!$I$6</f>
        <v>0</v>
      </c>
    </row>
    <row r="66" spans="5:7" x14ac:dyDescent="0.35">
      <c r="E66">
        <v>2</v>
      </c>
      <c r="F66" t="s">
        <v>198</v>
      </c>
      <c r="G66" t="b">
        <f>E66='Est by PSA'!$I$6</f>
        <v>1</v>
      </c>
    </row>
    <row r="67" spans="5:7" x14ac:dyDescent="0.35">
      <c r="E67">
        <v>5</v>
      </c>
      <c r="F67" t="s">
        <v>199</v>
      </c>
      <c r="G67" t="b">
        <f>E67='Est by PSA'!$I$6</f>
        <v>0</v>
      </c>
    </row>
    <row r="68" spans="5:7" x14ac:dyDescent="0.35">
      <c r="E68">
        <v>7</v>
      </c>
      <c r="F68" t="s">
        <v>200</v>
      </c>
      <c r="G68" t="b">
        <f>E68='Est by PSA'!$I$6</f>
        <v>0</v>
      </c>
    </row>
    <row r="69" spans="5:7" x14ac:dyDescent="0.35">
      <c r="E69">
        <v>3</v>
      </c>
      <c r="F69" t="s">
        <v>201</v>
      </c>
      <c r="G69" t="b">
        <f>E69='Est by PSA'!$I$6</f>
        <v>0</v>
      </c>
    </row>
    <row r="70" spans="5:7" x14ac:dyDescent="0.35">
      <c r="E70">
        <v>8</v>
      </c>
      <c r="F70" t="s">
        <v>202</v>
      </c>
      <c r="G70" t="b">
        <f>E70='Est by PSA'!$I$6</f>
        <v>0</v>
      </c>
    </row>
    <row r="71" spans="5:7" x14ac:dyDescent="0.35">
      <c r="E71">
        <v>7</v>
      </c>
      <c r="F71" t="s">
        <v>203</v>
      </c>
      <c r="G71" t="b">
        <f>E71='Est by PSA'!$I$6</f>
        <v>0</v>
      </c>
    </row>
    <row r="72" spans="5:7" x14ac:dyDescent="0.35">
      <c r="E72">
        <v>7</v>
      </c>
      <c r="F72" t="s">
        <v>204</v>
      </c>
      <c r="G72" t="b">
        <f>E72='Est by PSA'!$I$6</f>
        <v>0</v>
      </c>
    </row>
    <row r="73" spans="5:7" x14ac:dyDescent="0.35">
      <c r="E73">
        <v>5</v>
      </c>
      <c r="F73" t="s">
        <v>205</v>
      </c>
      <c r="G73" t="b">
        <f>E73='Est by PSA'!$I$6</f>
        <v>0</v>
      </c>
    </row>
    <row r="74" spans="5:7" x14ac:dyDescent="0.35">
      <c r="E74">
        <v>1</v>
      </c>
      <c r="F74" t="s">
        <v>206</v>
      </c>
      <c r="G74" t="b">
        <f>E74='Est by PSA'!$I$6</f>
        <v>0</v>
      </c>
    </row>
    <row r="75" spans="5:7" x14ac:dyDescent="0.35">
      <c r="E75">
        <v>4</v>
      </c>
      <c r="F75" t="s">
        <v>207</v>
      </c>
      <c r="G75" t="b">
        <f>E75='Est by PSA'!$I$6</f>
        <v>0</v>
      </c>
    </row>
    <row r="76" spans="5:7" x14ac:dyDescent="0.35">
      <c r="E76">
        <v>11</v>
      </c>
      <c r="F76" t="s">
        <v>208</v>
      </c>
      <c r="G76" t="b">
        <f>E76='Est by PSA'!$I$6</f>
        <v>0</v>
      </c>
    </row>
    <row r="77" spans="5:7" x14ac:dyDescent="0.35">
      <c r="E77">
        <v>5</v>
      </c>
      <c r="F77" t="s">
        <v>209</v>
      </c>
      <c r="G77" t="b">
        <f>E77='Est by PSA'!$I$6</f>
        <v>0</v>
      </c>
    </row>
    <row r="78" spans="5:7" x14ac:dyDescent="0.35">
      <c r="E78">
        <v>6</v>
      </c>
      <c r="F78" t="s">
        <v>210</v>
      </c>
      <c r="G78" t="b">
        <f>E78='Est by PSA'!$I$6</f>
        <v>0</v>
      </c>
    </row>
    <row r="79" spans="5:7" x14ac:dyDescent="0.35">
      <c r="E79">
        <v>11</v>
      </c>
      <c r="F79" t="s">
        <v>211</v>
      </c>
      <c r="G79" t="b">
        <f>E79='Est by PSA'!$I$6</f>
        <v>0</v>
      </c>
    </row>
    <row r="80" spans="5:7" x14ac:dyDescent="0.35">
      <c r="E80">
        <v>11</v>
      </c>
      <c r="F80" t="s">
        <v>212</v>
      </c>
      <c r="G80" t="b">
        <f>E80='Est by PSA'!$I$6</f>
        <v>0</v>
      </c>
    </row>
    <row r="81" spans="5:7" x14ac:dyDescent="0.35">
      <c r="E81">
        <v>3</v>
      </c>
      <c r="F81" t="s">
        <v>213</v>
      </c>
      <c r="G81" t="b">
        <f>E81='Est by PSA'!$I$6</f>
        <v>0</v>
      </c>
    </row>
    <row r="82" spans="5:7" x14ac:dyDescent="0.35">
      <c r="E82">
        <v>8</v>
      </c>
      <c r="F82" t="s">
        <v>214</v>
      </c>
      <c r="G82" t="b">
        <f>E82='Est by PSA'!$I$6</f>
        <v>0</v>
      </c>
    </row>
    <row r="83" spans="5:7" x14ac:dyDescent="0.35">
      <c r="E83">
        <v>10</v>
      </c>
      <c r="F83" t="s">
        <v>215</v>
      </c>
      <c r="G83" t="b">
        <f>E83='Est by PSA'!$I$6</f>
        <v>0</v>
      </c>
    </row>
    <row r="84" spans="5:7" x14ac:dyDescent="0.35">
      <c r="E84">
        <v>3</v>
      </c>
      <c r="F84" t="s">
        <v>216</v>
      </c>
      <c r="G84" t="b">
        <f>E84='Est by PSA'!$I$6</f>
        <v>0</v>
      </c>
    </row>
    <row r="85" spans="5:7" x14ac:dyDescent="0.35">
      <c r="E85">
        <v>11</v>
      </c>
      <c r="F85" t="s">
        <v>217</v>
      </c>
      <c r="G85" t="b">
        <f>E85='Est by PSA'!$I$6</f>
        <v>0</v>
      </c>
    </row>
    <row r="86" spans="5:7" x14ac:dyDescent="0.35">
      <c r="E86">
        <v>7</v>
      </c>
      <c r="F86" t="s">
        <v>218</v>
      </c>
      <c r="G86" t="b">
        <f>E86='Est by PSA'!$I$6</f>
        <v>0</v>
      </c>
    </row>
    <row r="87" spans="5:7" x14ac:dyDescent="0.35">
      <c r="E87">
        <v>6</v>
      </c>
      <c r="F87" t="s">
        <v>219</v>
      </c>
      <c r="G87" t="b">
        <f>E87='Est by PSA'!$I$6</f>
        <v>0</v>
      </c>
    </row>
    <row r="88" spans="5:7" x14ac:dyDescent="0.35">
      <c r="E88">
        <v>7</v>
      </c>
      <c r="F88" t="s">
        <v>220</v>
      </c>
      <c r="G88" t="b">
        <f>E88='Est by PSA'!$I$6</f>
        <v>0</v>
      </c>
    </row>
    <row r="89" spans="5:7" x14ac:dyDescent="0.35">
      <c r="E89">
        <v>5</v>
      </c>
      <c r="F89" t="s">
        <v>221</v>
      </c>
      <c r="G89" t="b">
        <f>E89='Est by PSA'!$I$6</f>
        <v>0</v>
      </c>
    </row>
    <row r="90" spans="5:7" x14ac:dyDescent="0.35">
      <c r="E90">
        <v>8</v>
      </c>
      <c r="F90" t="s">
        <v>222</v>
      </c>
      <c r="G90" t="b">
        <f>E90='Est by PSA'!$I$6</f>
        <v>0</v>
      </c>
    </row>
    <row r="91" spans="5:7" x14ac:dyDescent="0.35">
      <c r="E91">
        <v>4</v>
      </c>
      <c r="F91" t="s">
        <v>223</v>
      </c>
      <c r="G91" t="b">
        <f>E91='Est by PSA'!$I$6</f>
        <v>0</v>
      </c>
    </row>
    <row r="92" spans="5:7" x14ac:dyDescent="0.35">
      <c r="E92">
        <v>1</v>
      </c>
      <c r="F92" t="s">
        <v>224</v>
      </c>
      <c r="G92" t="b">
        <f>E92='Est by PSA'!$I$6</f>
        <v>0</v>
      </c>
    </row>
    <row r="93" spans="5:7" x14ac:dyDescent="0.35">
      <c r="E93">
        <v>4</v>
      </c>
      <c r="F93" t="s">
        <v>225</v>
      </c>
      <c r="G93" t="b">
        <f>E93='Est by PSA'!$I$6</f>
        <v>0</v>
      </c>
    </row>
    <row r="94" spans="5:7" x14ac:dyDescent="0.35">
      <c r="E94">
        <v>11</v>
      </c>
      <c r="F94" t="s">
        <v>226</v>
      </c>
      <c r="G94" t="b">
        <f>E94='Est by PSA'!$I$6</f>
        <v>0</v>
      </c>
    </row>
    <row r="95" spans="5:7" x14ac:dyDescent="0.35">
      <c r="E95">
        <v>5</v>
      </c>
      <c r="F95" t="s">
        <v>227</v>
      </c>
      <c r="G95" t="b">
        <f>E95='Est by PSA'!$I$6</f>
        <v>0</v>
      </c>
    </row>
    <row r="96" spans="5:7" x14ac:dyDescent="0.35">
      <c r="E96">
        <v>10</v>
      </c>
      <c r="F96" t="s">
        <v>228</v>
      </c>
      <c r="G96" t="b">
        <f>E96='Est by PSA'!$I$6</f>
        <v>0</v>
      </c>
    </row>
    <row r="97" spans="5:7" x14ac:dyDescent="0.35">
      <c r="E97">
        <v>3</v>
      </c>
      <c r="F97" t="s">
        <v>229</v>
      </c>
      <c r="G97" t="b">
        <f>E97='Est by PSA'!$I$6</f>
        <v>0</v>
      </c>
    </row>
    <row r="98" spans="5:7" x14ac:dyDescent="0.35">
      <c r="E98">
        <v>8</v>
      </c>
      <c r="F98" t="s">
        <v>230</v>
      </c>
      <c r="G98" t="b">
        <f>E98='Est by PSA'!$I$6</f>
        <v>0</v>
      </c>
    </row>
    <row r="99" spans="5:7" x14ac:dyDescent="0.35">
      <c r="E99">
        <v>10</v>
      </c>
      <c r="F99" t="s">
        <v>231</v>
      </c>
      <c r="G99" t="b">
        <f>E99='Est by PSA'!$I$6</f>
        <v>0</v>
      </c>
    </row>
    <row r="100" spans="5:7" x14ac:dyDescent="0.35">
      <c r="E100">
        <v>10</v>
      </c>
      <c r="F100" t="s">
        <v>232</v>
      </c>
      <c r="G100" t="b">
        <f>E100='Est by PSA'!$I$6</f>
        <v>0</v>
      </c>
    </row>
    <row r="101" spans="5:7" x14ac:dyDescent="0.35">
      <c r="E101">
        <v>1</v>
      </c>
      <c r="F101" t="s">
        <v>233</v>
      </c>
      <c r="G101" t="b">
        <f>E101='Est by PSA'!$I$6</f>
        <v>0</v>
      </c>
    </row>
    <row r="102" spans="5:7" x14ac:dyDescent="0.35">
      <c r="E102">
        <v>2</v>
      </c>
      <c r="F102" t="s">
        <v>234</v>
      </c>
      <c r="G102" t="b">
        <f>E102='Est by PSA'!$I$6</f>
        <v>1</v>
      </c>
    </row>
    <row r="103" spans="5:7" x14ac:dyDescent="0.35">
      <c r="E103">
        <v>11</v>
      </c>
      <c r="F103" t="s">
        <v>235</v>
      </c>
      <c r="G103" t="b">
        <f>E103='Est by PSA'!$I$6</f>
        <v>0</v>
      </c>
    </row>
    <row r="104" spans="5:7" x14ac:dyDescent="0.35">
      <c r="E104">
        <v>1</v>
      </c>
      <c r="F104" t="s">
        <v>236</v>
      </c>
      <c r="G104" t="b">
        <f>E104='Est by PSA'!$I$6</f>
        <v>0</v>
      </c>
    </row>
    <row r="105" spans="5:7" x14ac:dyDescent="0.35">
      <c r="E105">
        <v>4</v>
      </c>
      <c r="F105" t="s">
        <v>237</v>
      </c>
      <c r="G105" t="b">
        <f>E105='Est by PSA'!$I$6</f>
        <v>0</v>
      </c>
    </row>
    <row r="106" spans="5:7" x14ac:dyDescent="0.35">
      <c r="E106">
        <v>12</v>
      </c>
      <c r="F106" t="s">
        <v>136</v>
      </c>
      <c r="G106" t="b">
        <f>E106='Est by PSA'!$I$6</f>
        <v>0</v>
      </c>
    </row>
    <row r="107" spans="5:7" x14ac:dyDescent="0.35">
      <c r="E107">
        <v>13</v>
      </c>
      <c r="F107" t="s">
        <v>136</v>
      </c>
      <c r="G107" t="b">
        <f>E107='Est by PSA'!$I$6</f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e6ab4b2-1c4c-467e-8243-2e2b824ef9df">
      <Terms xmlns="http://schemas.microsoft.com/office/infopath/2007/PartnerControls"/>
    </lcf76f155ced4ddcb4097134ff3c332f>
    <_ip_UnifiedCompliancePolicyUIAction xmlns="http://schemas.microsoft.com/sharepoint/v3" xsi:nil="true"/>
    <TaxCatchAll xmlns="34c260ee-0cb7-478e-85cb-d44470d33d61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AF5EAEEADB55445A024DD745897C05A" ma:contentTypeVersion="21" ma:contentTypeDescription="Create a new document." ma:contentTypeScope="" ma:versionID="90d3548553ecb8cb7a6fc295f7d4db6b">
  <xsd:schema xmlns:xsd="http://www.w3.org/2001/XMLSchema" xmlns:xs="http://www.w3.org/2001/XMLSchema" xmlns:p="http://schemas.microsoft.com/office/2006/metadata/properties" xmlns:ns1="http://schemas.microsoft.com/sharepoint/v3" xmlns:ns2="fe6ab4b2-1c4c-467e-8243-2e2b824ef9df" xmlns:ns3="34c260ee-0cb7-478e-85cb-d44470d33d61" targetNamespace="http://schemas.microsoft.com/office/2006/metadata/properties" ma:root="true" ma:fieldsID="a274aaa99d40c43f9c10384c38ba64b3" ns1:_="" ns2:_="" ns3:_="">
    <xsd:import namespace="http://schemas.microsoft.com/sharepoint/v3"/>
    <xsd:import namespace="fe6ab4b2-1c4c-467e-8243-2e2b824ef9df"/>
    <xsd:import namespace="34c260ee-0cb7-478e-85cb-d44470d33d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2:MediaServiceAutoTags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6ab4b2-1c4c-467e-8243-2e2b824ef9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443e680a-d340-4589-b508-7f36afd53d7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c260ee-0cb7-478e-85cb-d44470d33d61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30594e8c-552b-4293-a589-4e8f84145b6a}" ma:internalName="TaxCatchAll" ma:showField="CatchAllData" ma:web="34c260ee-0cb7-478e-85cb-d44470d33d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B157F4F-6672-4234-A585-1FD47500F203}">
  <ds:schemaRefs>
    <ds:schemaRef ds:uri="http://schemas.microsoft.com/office/2006/metadata/properties"/>
    <ds:schemaRef ds:uri="http://schemas.microsoft.com/office/infopath/2007/PartnerControls"/>
    <ds:schemaRef ds:uri="fe6ab4b2-1c4c-467e-8243-2e2b824ef9df"/>
    <ds:schemaRef ds:uri="http://schemas.microsoft.com/sharepoint/v3"/>
    <ds:schemaRef ds:uri="34c260ee-0cb7-478e-85cb-d44470d33d61"/>
  </ds:schemaRefs>
</ds:datastoreItem>
</file>

<file path=customXml/itemProps2.xml><?xml version="1.0" encoding="utf-8"?>
<ds:datastoreItem xmlns:ds="http://schemas.openxmlformats.org/officeDocument/2006/customXml" ds:itemID="{B248CA86-EA07-4643-9E6D-4B0290E9D6A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8BD43EF-0CEE-4420-B325-7A8E2FC353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e6ab4b2-1c4c-467e-8243-2e2b824ef9df"/>
    <ds:schemaRef ds:uri="34c260ee-0cb7-478e-85cb-d44470d33d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9</vt:i4>
      </vt:variant>
    </vt:vector>
  </HeadingPairs>
  <TitlesOfParts>
    <vt:vector size="14" baseType="lpstr">
      <vt:lpstr>Est by PSA</vt:lpstr>
      <vt:lpstr>FY27-24Est</vt:lpstr>
      <vt:lpstr>FY26-23Est</vt:lpstr>
      <vt:lpstr>FY25-22Est</vt:lpstr>
      <vt:lpstr>Sources</vt:lpstr>
      <vt:lpstr>'Est by PSA'!Print_Area</vt:lpstr>
      <vt:lpstr>'FY25-22Est'!Print_Area</vt:lpstr>
      <vt:lpstr>'FY26-23Est'!Print_Area</vt:lpstr>
      <vt:lpstr>'FY27-24Est'!Print_Area</vt:lpstr>
      <vt:lpstr>Sources!Print_Area</vt:lpstr>
      <vt:lpstr>'Est by PSA'!Print_Titles</vt:lpstr>
      <vt:lpstr>'FY25-22Est'!Print_Titles</vt:lpstr>
      <vt:lpstr>'FY26-23Est'!Print_Titles</vt:lpstr>
      <vt:lpstr>'FY27-24Est'!Print_Titles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Forster, John</dc:creator>
  <cp:keywords/>
  <dc:description/>
  <cp:lastModifiedBy>Leslie Edstrom</cp:lastModifiedBy>
  <cp:lastPrinted>2023-02-09T17:19:10Z</cp:lastPrinted>
  <dcterms:created xsi:type="dcterms:W3CDTF">2023-02-07T18:14:43Z</dcterms:created>
  <dcterms:modified xsi:type="dcterms:W3CDTF">2026-02-23T18:30:47Z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0x010100CAF5EAEEADB55445A024DD745897C05A</vt:lpwstr>
  </property>
  <property fmtid="{D5CDD505-2E9C-101B-9397-08002B2CF9AE}" pid="3" name="MediaServiceImageTags">
    <vt:lpwstr/>
  </property>
</Properties>
</file>